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SOM/Sotsiaalkindlustusamet/Ehte tn 9, Haapsalu/Üürilepingu muudatus nr 1/"/>
    </mc:Choice>
  </mc:AlternateContent>
  <xr:revisionPtr revIDLastSave="7" documentId="8_{1C4EC0D3-487B-4092-BDDB-EB82084A674D}" xr6:coauthVersionLast="47" xr6:coauthVersionMax="47" xr10:uidLastSave="{8783F8FE-1EC1-412F-9EC9-BAD03E9408A6}"/>
  <workbookProtection workbookAlgorithmName="SHA-512" workbookHashValue="3Pzmbg3lfnlmjkIMlNcd5NAzuUoptD0yPF8MvQOWVET3u2a9j9oBfGTmC0x7BWOign3tmifdCJ1C+DnmWoTffQ==" workbookSaltValue="LObMKwmA/iOul0A8ek3ZMg==" workbookSpinCount="100000" lockStructure="1"/>
  <bookViews>
    <workbookView xWindow="15555" yWindow="-21720" windowWidth="38640" windowHeight="211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Z12" i="11" l="1"/>
  <c r="BA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R38"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N43" i="11"/>
  <c r="AN60" i="11"/>
  <c r="AT62" i="11"/>
  <c r="AK62" i="11"/>
  <c r="AK68" i="11"/>
  <c r="AF71" i="11"/>
  <c r="AO77" i="11"/>
  <c r="AL78" i="11"/>
  <c r="AO80" i="11"/>
  <c r="AR82" i="11"/>
  <c r="AE84" i="11"/>
  <c r="AR86" i="11"/>
  <c r="AU92" i="11"/>
  <c r="AG92" i="11"/>
  <c r="AQ38" i="11"/>
  <c r="AC39"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R56" i="11"/>
  <c r="AP64" i="11"/>
  <c r="AD64" i="11"/>
  <c r="AL64" i="11"/>
  <c r="AN66" i="11"/>
  <c r="AJ66" i="11"/>
  <c r="AC66" i="11"/>
  <c r="AL66" i="11"/>
  <c r="AT66" i="11"/>
  <c r="AM66" i="11"/>
  <c r="AK72" i="11"/>
  <c r="AQ72" i="11"/>
  <c r="AT72" i="11"/>
  <c r="AJ72" i="11"/>
  <c r="AO72" i="11"/>
  <c r="AD78" i="11"/>
  <c r="AG81" i="11"/>
  <c r="AC87" i="11"/>
  <c r="AI88" i="11"/>
  <c r="AM88" i="11"/>
  <c r="AM94" i="11"/>
  <c r="AN94" i="11"/>
  <c r="AG38" i="11"/>
  <c r="AE39"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I38" i="11"/>
  <c r="AO38" i="11"/>
  <c r="AI39" i="11"/>
  <c r="AN39"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I37" i="11"/>
  <c r="AF37" i="11"/>
  <c r="AT38" i="11"/>
  <c r="AF38" i="11"/>
  <c r="AJ39" i="11"/>
  <c r="AQ39" i="11"/>
  <c r="AP39"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C37" i="11"/>
  <c r="AU39" i="11"/>
  <c r="AD56" i="11"/>
  <c r="AS56" i="11"/>
  <c r="AC56" i="11"/>
  <c r="AO57" i="11"/>
  <c r="AD58" i="11"/>
  <c r="AJ58" i="11"/>
  <c r="AQ59" i="11"/>
  <c r="AF61" i="11"/>
  <c r="AL61" i="11"/>
  <c r="AM61" i="11"/>
  <c r="AP62" i="11"/>
  <c r="AT64" i="11"/>
  <c r="AJ65" i="11"/>
  <c r="AK65" i="11"/>
  <c r="AQ6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2" i="11" l="1"/>
  <c r="AZ7" i="11"/>
  <c r="BA20" i="11"/>
  <c r="AZ20" i="11"/>
  <c r="AZ3" i="11"/>
  <c r="BB20" i="11"/>
  <c r="BC20" i="11"/>
  <c r="AY20" i="11"/>
  <c r="AW21"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Y17" i="11"/>
  <c r="U17" i="11"/>
  <c r="Q17" i="11"/>
  <c r="M17" i="11"/>
  <c r="AB17" i="11"/>
  <c r="X17" i="11"/>
  <c r="T17" i="11"/>
  <c r="P17" i="11"/>
  <c r="L17" i="11"/>
  <c r="Z17" i="11"/>
  <c r="S17" i="11"/>
  <c r="K17" i="11"/>
  <c r="N17" i="11"/>
  <c r="AA17" i="11"/>
  <c r="R17" i="11"/>
  <c r="J17" i="11"/>
  <c r="W17" i="11"/>
  <c r="O17" i="11"/>
  <c r="V17"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F24" i="11"/>
  <c r="AF30" i="11"/>
  <c r="AQ16" i="11"/>
  <c r="AE4" i="11"/>
  <c r="AT4" i="11"/>
  <c r="AO15" i="11"/>
  <c r="AI18" i="11"/>
  <c r="AT22" i="11"/>
  <c r="AR24" i="11"/>
  <c r="AL22" i="11"/>
  <c r="AT30" i="11"/>
  <c r="AL30" i="11"/>
  <c r="AP30" i="11"/>
  <c r="AG20" i="11"/>
  <c r="AE18" i="11"/>
  <c r="AQ18" i="11"/>
  <c r="AF18" i="11"/>
  <c r="AC18" i="11"/>
  <c r="AS18" i="11"/>
  <c r="AK30" i="11"/>
  <c r="AN15" i="11"/>
  <c r="AF15" i="11"/>
  <c r="AR23" i="11"/>
  <c r="AD8" i="11"/>
  <c r="AC23" i="11"/>
  <c r="AE8" i="11"/>
  <c r="AM20" i="11"/>
  <c r="AP17" i="11"/>
  <c r="AJ4" i="11"/>
  <c r="AQ4" i="11"/>
  <c r="AG16" i="11"/>
  <c r="AS24" i="11"/>
  <c r="AM22" i="11"/>
  <c r="AL23" i="11"/>
  <c r="AH20" i="11"/>
  <c r="AO17" i="11"/>
  <c r="AC24" i="11"/>
  <c r="AI24" i="11"/>
  <c r="AO30" i="11"/>
  <c r="AR15" i="11"/>
  <c r="AI8" i="11"/>
  <c r="AO8" i="11"/>
  <c r="AH17" i="11"/>
  <c r="AH22" i="11"/>
  <c r="AQ22" i="11"/>
  <c r="AU8" i="11"/>
  <c r="AG8" i="11"/>
  <c r="AL8" i="11"/>
  <c r="AN20" i="11"/>
  <c r="AP20" i="11"/>
  <c r="AJ22" i="11"/>
  <c r="AP22" i="11"/>
  <c r="AS22" i="11"/>
  <c r="AR30" i="11"/>
  <c r="AG30" i="11"/>
  <c r="AK15" i="11"/>
  <c r="AP23" i="11"/>
  <c r="AN23" i="11"/>
  <c r="AM23" i="11"/>
  <c r="AG23" i="11"/>
  <c r="AM8" i="11"/>
  <c r="AN8" i="11"/>
  <c r="AF20" i="11"/>
  <c r="AT20" i="11"/>
  <c r="AC17" i="11"/>
  <c r="AG17" i="11"/>
  <c r="AD17" i="11"/>
  <c r="AI17" i="11"/>
  <c r="AL4" i="11"/>
  <c r="AH4" i="11"/>
  <c r="AF4" i="11"/>
  <c r="AK4" i="11"/>
  <c r="AJ16" i="11"/>
  <c r="AO16" i="11"/>
  <c r="AN16" i="11"/>
  <c r="AS16" i="11"/>
  <c r="AL16" i="11"/>
  <c r="AI16" i="11"/>
  <c r="AH24" i="11"/>
  <c r="AD22" i="11"/>
  <c r="AL15" i="11"/>
  <c r="AM15" i="11"/>
  <c r="AQ15" i="11"/>
  <c r="AI23" i="11"/>
  <c r="AQ23" i="11"/>
  <c r="AQ8" i="11"/>
  <c r="AU20" i="11"/>
  <c r="AF17" i="11"/>
  <c r="AK17" i="11"/>
  <c r="AM17" i="11"/>
  <c r="AR16" i="11"/>
  <c r="AP16" i="11"/>
  <c r="AO18" i="11"/>
  <c r="AM30"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C8" i="11"/>
  <c r="AT8" i="11"/>
  <c r="AK8" i="11"/>
  <c r="AH8" i="11"/>
  <c r="AD20" i="11"/>
  <c r="AQ20" i="11"/>
  <c r="AO20" i="11"/>
  <c r="AE20" i="11"/>
  <c r="AJ20" i="11"/>
  <c r="AL17" i="11"/>
  <c r="AN17" i="11"/>
  <c r="AR17" i="11"/>
  <c r="AI4" i="11"/>
  <c r="AN4" i="11"/>
  <c r="AD4" i="11"/>
  <c r="AR4" i="11"/>
  <c r="AU16" i="11"/>
  <c r="AK16" i="11"/>
  <c r="AT16" i="11"/>
  <c r="AH16" i="11"/>
  <c r="AT24" i="11"/>
  <c r="AL24" i="11"/>
  <c r="AL18" i="11"/>
  <c r="AD18" i="11"/>
  <c r="AN22" i="11"/>
  <c r="AH15" i="11"/>
  <c r="AO23" i="11"/>
  <c r="AR8" i="11"/>
  <c r="AK20" i="11"/>
  <c r="AR20" i="11"/>
  <c r="AS17" i="11"/>
  <c r="AE17" i="11"/>
  <c r="AQ17" i="11"/>
  <c r="AC4" i="11"/>
  <c r="AU4" i="11"/>
  <c r="AQ24" i="11"/>
  <c r="AG24" i="11"/>
  <c r="AM24" i="11"/>
  <c r="AO24" i="11"/>
  <c r="AM18" i="11"/>
  <c r="AK18" i="11"/>
  <c r="AU22" i="11"/>
  <c r="AK22" i="11"/>
  <c r="AU30" i="11"/>
  <c r="AR18" i="11"/>
  <c r="AP18" i="11"/>
  <c r="AC22" i="11"/>
  <c r="AC15" i="11"/>
  <c r="AI20" i="11"/>
  <c r="AU17" i="11"/>
  <c r="AC16" i="11"/>
  <c r="AF16" i="11"/>
  <c r="AN24" i="11"/>
  <c r="AM2" i="11"/>
  <c r="AC2" i="11"/>
  <c r="M2" i="11"/>
  <c r="M27" i="11" s="1"/>
  <c r="N2" i="11"/>
  <c r="N27" i="11" s="1"/>
  <c r="O2" i="11"/>
  <c r="O27" i="11" s="1"/>
  <c r="P2" i="11"/>
  <c r="P27" i="11" s="1"/>
  <c r="Q2" i="11"/>
  <c r="Q27" i="11" s="1"/>
  <c r="L2" i="11"/>
  <c r="L27" i="11" s="1"/>
  <c r="K2" i="11"/>
  <c r="K27" i="11" s="1"/>
  <c r="R2" i="11"/>
  <c r="R27" i="11" s="1"/>
  <c r="J2" i="11"/>
  <c r="J27" i="11" s="1"/>
  <c r="S2" i="11"/>
  <c r="S27" i="11" s="1"/>
  <c r="T2" i="11"/>
  <c r="T27"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S25" i="11" l="1"/>
  <c r="S36" i="11"/>
  <c r="N25" i="11"/>
  <c r="N36" i="11"/>
  <c r="T25" i="11"/>
  <c r="T36" i="11"/>
  <c r="M25" i="11"/>
  <c r="M36" i="11"/>
  <c r="J25" i="11"/>
  <c r="J36" i="11"/>
  <c r="R25" i="11"/>
  <c r="R36" i="11"/>
  <c r="O25" i="11"/>
  <c r="O36" i="11"/>
  <c r="K25" i="11"/>
  <c r="K36" i="11"/>
  <c r="L25" i="11"/>
  <c r="L36" i="11"/>
  <c r="Q25" i="11"/>
  <c r="Q36" i="11"/>
  <c r="P25" i="11"/>
  <c r="P36" i="11"/>
  <c r="P31" i="11"/>
  <c r="P32" i="11"/>
  <c r="T31" i="11"/>
  <c r="T32" i="11"/>
  <c r="O31" i="11"/>
  <c r="O32" i="11"/>
  <c r="N31" i="11"/>
  <c r="N32" i="11"/>
  <c r="Q31" i="11"/>
  <c r="Q32" i="11"/>
  <c r="S31" i="11"/>
  <c r="S32" i="11"/>
  <c r="J31" i="11"/>
  <c r="J32" i="11"/>
  <c r="M31" i="11"/>
  <c r="M32" i="11"/>
  <c r="R31" i="11"/>
  <c r="R32" i="11"/>
  <c r="K31" i="11"/>
  <c r="K32" i="11"/>
  <c r="L31" i="11"/>
  <c r="L32" i="11"/>
  <c r="S34" i="11"/>
  <c r="S35" i="11"/>
  <c r="M34" i="11"/>
  <c r="M35" i="11"/>
  <c r="J34" i="11"/>
  <c r="J35" i="11"/>
  <c r="R34" i="11"/>
  <c r="R35" i="11"/>
  <c r="L34" i="11"/>
  <c r="L35" i="11"/>
  <c r="N34" i="11"/>
  <c r="N35" i="11"/>
  <c r="K34" i="11"/>
  <c r="K35" i="11"/>
  <c r="Q34" i="11"/>
  <c r="Q35" i="11"/>
  <c r="P34" i="11"/>
  <c r="P35" i="11"/>
  <c r="T34" i="11"/>
  <c r="T35" i="11"/>
  <c r="O34" i="11"/>
  <c r="O35" i="11"/>
  <c r="AZ8" i="11"/>
  <c r="AZ9" i="11" s="1"/>
  <c r="AZ10"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27"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25" i="11" l="1"/>
  <c r="U36" i="11"/>
  <c r="U31" i="11"/>
  <c r="U32" i="11"/>
  <c r="U34" i="11"/>
  <c r="U35" i="11"/>
  <c r="AZ11"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27" i="11" s="1"/>
  <c r="E93" i="4"/>
  <c r="E92" i="4"/>
  <c r="E94" i="4"/>
  <c r="E87" i="4"/>
  <c r="E85" i="4"/>
  <c r="E88" i="4"/>
  <c r="E91" i="4"/>
  <c r="E89" i="4"/>
  <c r="AB3" i="1"/>
  <c r="V25" i="11" l="1"/>
  <c r="V36" i="11"/>
  <c r="V31" i="11"/>
  <c r="V32" i="11"/>
  <c r="V34" i="11"/>
  <c r="V35"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27" i="11" s="1"/>
  <c r="E99" i="4"/>
  <c r="E101" i="4"/>
  <c r="E104" i="4"/>
  <c r="E97" i="4"/>
  <c r="E102" i="4"/>
  <c r="E98" i="4"/>
  <c r="E95" i="4"/>
  <c r="E103" i="4"/>
  <c r="B12" i="9"/>
  <c r="B18" i="9"/>
  <c r="AC3" i="1"/>
  <c r="W25" i="11" l="1"/>
  <c r="W36" i="11"/>
  <c r="W31" i="11"/>
  <c r="W32" i="11"/>
  <c r="W34" i="11"/>
  <c r="W35"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27" i="11" s="1"/>
  <c r="E111" i="4"/>
  <c r="E114" i="4"/>
  <c r="E108" i="4"/>
  <c r="E113" i="4"/>
  <c r="E107" i="4"/>
  <c r="E105" i="4"/>
  <c r="E112" i="4"/>
  <c r="E109" i="4"/>
  <c r="C11" i="4"/>
  <c r="C2" i="4"/>
  <c r="I2" i="4" s="1"/>
  <c r="D1" i="4"/>
  <c r="AD3" i="1"/>
  <c r="X25" i="11" l="1"/>
  <c r="X36" i="11"/>
  <c r="X31" i="11"/>
  <c r="X32" i="11"/>
  <c r="X34" i="11"/>
  <c r="X35" i="11"/>
  <c r="AY10" i="11"/>
  <c r="AY11"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27" i="11" s="1"/>
  <c r="E115" i="4"/>
  <c r="E121" i="4"/>
  <c r="E119" i="4"/>
  <c r="E118" i="4"/>
  <c r="E124" i="4"/>
  <c r="E117" i="4"/>
  <c r="E123" i="4"/>
  <c r="E122" i="4"/>
  <c r="G11" i="4"/>
  <c r="F11" i="4"/>
  <c r="D11" i="4"/>
  <c r="G2" i="4"/>
  <c r="F2" i="4"/>
  <c r="C21" i="4"/>
  <c r="C3" i="4"/>
  <c r="C12" i="4"/>
  <c r="AE3" i="1"/>
  <c r="Y25" i="11" l="1"/>
  <c r="Y36" i="11"/>
  <c r="Y31" i="11"/>
  <c r="Y32" i="11"/>
  <c r="Y34" i="11"/>
  <c r="Y35" i="11"/>
  <c r="BA5" i="11"/>
  <c r="BA6" i="11"/>
  <c r="BA3" i="11"/>
  <c r="BA7" i="11"/>
  <c r="BA8" i="11"/>
  <c r="BA4"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27" i="11" s="1"/>
  <c r="E127" i="4"/>
  <c r="E133" i="4"/>
  <c r="E129" i="4"/>
  <c r="E131" i="4"/>
  <c r="E132" i="4"/>
  <c r="E128" i="4"/>
  <c r="E134" i="4"/>
  <c r="E125" i="4"/>
  <c r="G21" i="4"/>
  <c r="D21" i="4"/>
  <c r="F21" i="4"/>
  <c r="G3" i="4"/>
  <c r="F3" i="4"/>
  <c r="G12" i="4"/>
  <c r="F12" i="4"/>
  <c r="C31" i="4"/>
  <c r="C22" i="4"/>
  <c r="C13" i="4"/>
  <c r="C4" i="4"/>
  <c r="I4" i="4" s="1"/>
  <c r="AF3" i="1"/>
  <c r="Z25" i="11" l="1"/>
  <c r="Z36" i="11"/>
  <c r="Z31" i="11"/>
  <c r="Z32" i="11"/>
  <c r="Z34" i="11"/>
  <c r="Z35" i="11"/>
  <c r="BA9" i="11"/>
  <c r="BA10"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27"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A25" i="11" l="1"/>
  <c r="AA36" i="11"/>
  <c r="AA31" i="11"/>
  <c r="AA32" i="11"/>
  <c r="AA34" i="11"/>
  <c r="AA35" i="11"/>
  <c r="BA11"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27" i="11" s="1"/>
  <c r="E151" i="4"/>
  <c r="E148" i="4"/>
  <c r="E145" i="4"/>
  <c r="E154" i="4"/>
  <c r="E153" i="4"/>
  <c r="E147" i="4"/>
  <c r="E149" i="4"/>
  <c r="E152" i="4"/>
  <c r="G6" i="4"/>
  <c r="F6" i="4"/>
  <c r="G14" i="4"/>
  <c r="F14" i="4"/>
  <c r="G32" i="4"/>
  <c r="F32" i="4"/>
  <c r="G5" i="4"/>
  <c r="F5" i="4"/>
  <c r="G41" i="4"/>
  <c r="D41" i="4"/>
  <c r="F41" i="4"/>
  <c r="G23" i="4"/>
  <c r="F23" i="4"/>
  <c r="C51" i="4"/>
  <c r="C42" i="4"/>
  <c r="C24" i="4"/>
  <c r="C15" i="4"/>
  <c r="C33" i="4"/>
  <c r="AU27" i="11" l="1"/>
  <c r="AL27" i="11"/>
  <c r="AK27" i="11"/>
  <c r="AD27" i="11"/>
  <c r="AI27" i="11"/>
  <c r="AG27" i="11"/>
  <c r="AM27" i="11"/>
  <c r="AJ27" i="11"/>
  <c r="AF27" i="11"/>
  <c r="AE27" i="11"/>
  <c r="AH27" i="11"/>
  <c r="AN27" i="11"/>
  <c r="AC27" i="11"/>
  <c r="AO27" i="11"/>
  <c r="AP27" i="11"/>
  <c r="AS27" i="11"/>
  <c r="AQ27" i="11"/>
  <c r="AR27" i="11"/>
  <c r="AT27" i="11"/>
  <c r="AB25" i="11"/>
  <c r="AK25" i="11" s="1"/>
  <c r="AB36" i="11"/>
  <c r="AR36" i="11" s="1"/>
  <c r="AB31" i="11"/>
  <c r="AF31" i="11" s="1"/>
  <c r="AB32" i="11"/>
  <c r="AT32" i="11" s="1"/>
  <c r="AB34" i="11"/>
  <c r="AR34" i="11" s="1"/>
  <c r="AB35" i="11"/>
  <c r="AT35"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R25" i="11" l="1"/>
  <c r="AD25" i="11"/>
  <c r="AL25" i="11"/>
  <c r="AE25" i="11"/>
  <c r="AI25" i="11"/>
  <c r="AN25" i="11"/>
  <c r="AT25" i="11"/>
  <c r="AG25" i="11"/>
  <c r="AU25" i="11"/>
  <c r="AH25" i="11"/>
  <c r="AS25" i="11"/>
  <c r="AC25" i="11"/>
  <c r="AS36" i="11"/>
  <c r="AP25" i="11"/>
  <c r="AF25" i="11"/>
  <c r="AQ36" i="11"/>
  <c r="AO25" i="11"/>
  <c r="AJ25" i="11"/>
  <c r="AU36" i="11"/>
  <c r="AC36" i="11"/>
  <c r="AJ36" i="11"/>
  <c r="AF36" i="11"/>
  <c r="AK36" i="11"/>
  <c r="AM36" i="11"/>
  <c r="AL36" i="11"/>
  <c r="AE36" i="11"/>
  <c r="AG36" i="11"/>
  <c r="AH36" i="11"/>
  <c r="AD36" i="11"/>
  <c r="AI36" i="11"/>
  <c r="AN36" i="11"/>
  <c r="AO36" i="11"/>
  <c r="AP36" i="11"/>
  <c r="AQ25" i="11"/>
  <c r="AM25" i="11"/>
  <c r="AT36" i="11"/>
  <c r="AO31" i="11"/>
  <c r="AM31" i="11"/>
  <c r="AN31" i="11"/>
  <c r="AS31" i="11"/>
  <c r="AD31" i="11"/>
  <c r="AG31" i="11"/>
  <c r="AT31" i="11"/>
  <c r="AI31" i="11"/>
  <c r="AU31" i="11"/>
  <c r="AR31" i="11"/>
  <c r="AK31" i="11"/>
  <c r="AR32" i="11"/>
  <c r="AP31" i="11"/>
  <c r="AH31" i="11"/>
  <c r="AU32" i="11"/>
  <c r="AL32" i="11"/>
  <c r="AF32" i="11"/>
  <c r="AK32" i="11"/>
  <c r="AE32" i="11"/>
  <c r="AI32" i="11"/>
  <c r="AG32" i="11"/>
  <c r="AM32" i="11"/>
  <c r="AD32" i="11"/>
  <c r="AJ32" i="11"/>
  <c r="AC32" i="11"/>
  <c r="AH32" i="11"/>
  <c r="AN32" i="11"/>
  <c r="AO32" i="11"/>
  <c r="AP32" i="11"/>
  <c r="AC31" i="11"/>
  <c r="AE31" i="11"/>
  <c r="AS32" i="11"/>
  <c r="AL31" i="11"/>
  <c r="AQ31" i="11"/>
  <c r="AJ31" i="11"/>
  <c r="AQ32" i="11"/>
  <c r="AE34" i="11"/>
  <c r="AJ34" i="11"/>
  <c r="AG34" i="11"/>
  <c r="AT34" i="11"/>
  <c r="AK34" i="11"/>
  <c r="AI34" i="11"/>
  <c r="AO34" i="11"/>
  <c r="AS34" i="11"/>
  <c r="AL34" i="11"/>
  <c r="AU34" i="11"/>
  <c r="AH34" i="11"/>
  <c r="AQ34" i="11"/>
  <c r="AC34" i="11"/>
  <c r="AR35" i="11"/>
  <c r="AP34" i="11"/>
  <c r="AD34" i="11"/>
  <c r="AU35" i="11"/>
  <c r="AH35" i="11"/>
  <c r="AF35" i="11"/>
  <c r="AM35" i="11"/>
  <c r="AJ35" i="11"/>
  <c r="AE35" i="11"/>
  <c r="AG35" i="11"/>
  <c r="AL35" i="11"/>
  <c r="AD35" i="11"/>
  <c r="AI35" i="11"/>
  <c r="AK35" i="11"/>
  <c r="AC35" i="11"/>
  <c r="AN35" i="11"/>
  <c r="AO35" i="11"/>
  <c r="AQ35" i="11"/>
  <c r="AP35" i="11"/>
  <c r="AN34" i="11"/>
  <c r="AM34" i="11"/>
  <c r="AF34" i="11"/>
  <c r="AS35"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C30" i="4" l="1"/>
  <c r="F20" i="4"/>
  <c r="G20"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C40" i="4" l="1"/>
  <c r="G30" i="4"/>
  <c r="F30" i="4"/>
  <c r="BC6"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9" i="11"/>
  <c r="C50" i="4" l="1"/>
  <c r="G40" i="4"/>
  <c r="F40" i="4"/>
  <c r="BC9" i="1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0" i="11"/>
  <c r="BC10" i="11" l="1"/>
  <c r="BB11" i="11"/>
  <c r="BC11" i="11" s="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<sst xmlns="http://schemas.openxmlformats.org/spreadsheetml/2006/main" count="1286" uniqueCount="289">
  <si>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</si>
  <si>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</si>
  <si>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</si>
  <si>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</si>
  <si>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</si>
  <si>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</si>
  <si>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</si>
  <si>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</si>
  <si>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</si>
  <si>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Tallinna Vangla</t>
  </si>
  <si>
    <t>Sotsiaalkindlustusamet</t>
  </si>
  <si>
    <t>Terviseamet</t>
  </si>
  <si>
    <t>Rahandusministeerium</t>
  </si>
  <si>
    <t>Hoone nimetus:</t>
  </si>
  <si>
    <t>Asutusehoone</t>
  </si>
  <si>
    <t>Aadress:</t>
  </si>
  <si>
    <t>Lääne maakond, Haapsalu linn, Haapsalu linn, Ehte tn 9</t>
  </si>
  <si>
    <t>Korruselisus:</t>
  </si>
  <si>
    <t>03</t>
  </si>
  <si>
    <t>Lisakorrused:</t>
  </si>
  <si>
    <t>00</t>
  </si>
  <si>
    <t>Töö number:</t>
  </si>
  <si>
    <t>292-13-7-3</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</si>
  <si>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</si>
  <si>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</si>
  <si>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</si>
  <si>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</si>
  <si>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</si>
  <si>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</si>
  <si>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</si>
  <si>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</si>
  <si>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</si>
  <si>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</si>
  <si>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</si>
  <si>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</si>
  <si>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</si>
  <si>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</si>
  <si>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</si>
  <si>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</si>
  <si>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</si>
  <si>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</si>
  <si>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</si>
  <si>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</si>
  <si>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</si>
  <si>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</si>
  <si>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</si>
  <si>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</si>
  <si>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</si>
  <si>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</si>
  <si>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</si>
  <si>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</si>
  <si>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</si>
  <si>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</si>
  <si>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</si>
  <si>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</si>
  <si>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</si>
  <si>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</si>
  <si>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</si>
  <si>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Hoiuruum/Ladu</t>
  </si>
  <si>
    <t>59 Liigitamata hoiuruumid</t>
  </si>
  <si>
    <t>Aktiivne vakantsus</t>
  </si>
  <si>
    <t>002</t>
  </si>
  <si>
    <t>003</t>
  </si>
  <si>
    <t>Eesruum</t>
  </si>
  <si>
    <t>91 Horisontaalliiklusruumid</t>
  </si>
  <si>
    <t>Ühiskasutuses korruse pind</t>
  </si>
  <si>
    <t>004</t>
  </si>
  <si>
    <t>TEHNOPIND</t>
  </si>
  <si>
    <t>Elektrikilp</t>
  </si>
  <si>
    <t>97 Elektrotehnilised ruumid</t>
  </si>
  <si>
    <t>005</t>
  </si>
  <si>
    <t>006</t>
  </si>
  <si>
    <t>007</t>
  </si>
  <si>
    <t>Vent ruum</t>
  </si>
  <si>
    <t>96 Ventilatsiooniruumid</t>
  </si>
  <si>
    <t>008</t>
  </si>
  <si>
    <t>Hoolderuum</t>
  </si>
  <si>
    <t>99 Liigitamata liiklus- ja tehnoruumid</t>
  </si>
  <si>
    <t>009</t>
  </si>
  <si>
    <t>Soojasõlm</t>
  </si>
  <si>
    <t>94 Kütte- ja veehooldusruumid</t>
  </si>
  <si>
    <t>010</t>
  </si>
  <si>
    <t>Puhkeruum</t>
  </si>
  <si>
    <t>75 Puhketoad</t>
  </si>
  <si>
    <t>012</t>
  </si>
  <si>
    <t>VERTIKAALSETE ÜHENDUSTEEDE PIND</t>
  </si>
  <si>
    <t>Trepp/Trepikoda</t>
  </si>
  <si>
    <t>92 Vertikaalliiklusruumid</t>
  </si>
  <si>
    <t>013</t>
  </si>
  <si>
    <t>Koristus- ja hooldusruum</t>
  </si>
  <si>
    <t>86 Koristus- ja hooldusruumid</t>
  </si>
  <si>
    <t>014</t>
  </si>
  <si>
    <t>WC</t>
  </si>
  <si>
    <t>73 WC-ruumid</t>
  </si>
  <si>
    <t>015</t>
  </si>
  <si>
    <t>016</t>
  </si>
  <si>
    <t>01</t>
  </si>
  <si>
    <t>Kabinet/Büroo</t>
  </si>
  <si>
    <t>21 Bürooruumid</t>
  </si>
  <si>
    <t>Koridor</t>
  </si>
  <si>
    <t>Ühiskasutuses muu pind (korrus)</t>
  </si>
  <si>
    <t>Saal</t>
  </si>
  <si>
    <t>33 Loengusaalid</t>
  </si>
  <si>
    <t>Abiruum</t>
  </si>
  <si>
    <t>23 Äriruumide abiruumid</t>
  </si>
  <si>
    <t>Tuulekoda</t>
  </si>
  <si>
    <t>83 Sissepääsuruumid</t>
  </si>
  <si>
    <t>Pesuruum</t>
  </si>
  <si>
    <t>72 Pesuruumid</t>
  </si>
  <si>
    <t>T1</t>
  </si>
  <si>
    <t>T2</t>
  </si>
  <si>
    <t>02</t>
  </si>
  <si>
    <t>200a</t>
  </si>
  <si>
    <t>200b</t>
  </si>
  <si>
    <t>Arhiiv</t>
  </si>
  <si>
    <t>53 Arhiivid</t>
  </si>
  <si>
    <t>Server</t>
  </si>
  <si>
    <t>T3</t>
  </si>
  <si>
    <t>T4</t>
  </si>
  <si>
    <t>T5</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</si>
  <si>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</si>
  <si>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</si>
  <si>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</si>
  <si>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</si>
  <si>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</si>
  <si>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</si>
  <si>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</si>
  <si>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</si>
  <si>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</si>
  <si>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</si>
  <si>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</si>
  <si>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</si>
  <si>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</si>
  <si>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</si>
  <si>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</si>
  <si>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</si>
  <si>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</si>
  <si>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</si>
  <si>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</si>
  <si>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</si>
  <si>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</si>
  <si>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</si>
  <si>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</si>
  <si>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</si>
  <si>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</si>
  <si>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</si>
  <si>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Aatrium/Fuajee</t>
  </si>
  <si>
    <t>Auditoorium</t>
  </si>
  <si>
    <t>34 Auditooriumid</t>
  </si>
  <si>
    <t>Autopesula</t>
  </si>
  <si>
    <t>85 Pesumaja</t>
  </si>
  <si>
    <t>Desokamber</t>
  </si>
  <si>
    <t>49 Ruumigrupi liigitamata eriruumid</t>
  </si>
  <si>
    <t>Dokumendihoidla</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</si>
  <si>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</si>
  <si>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</si>
  <si>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</si>
  <si>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</si>
  <si>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</si>
  <si>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</si>
  <si>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</si>
  <si>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</si>
  <si>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</si>
  <si>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</si>
  <si>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</si>
  <si>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</si>
  <si>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</si>
  <si>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</si>
  <si>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</si>
  <si>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</si>
  <si>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</si>
  <si>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</si>
  <si>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</si>
  <si>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</si>
  <si>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</si>
  <si>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</si>
  <si>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</si>
  <si>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</si>
  <si>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</si>
  <si>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</si>
  <si>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</si>
  <si>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</si>
  <si>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</si>
  <si>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</si>
  <si>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</si>
  <si>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</si>
  <si>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</si>
  <si>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</si>
  <si>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</si>
  <si>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</si>
  <si>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</si>
  <si>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</si>
  <si>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</si>
  <si>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</si>
  <si>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</si>
  <si>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</si>
  <si>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</si>
  <si>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</si>
  <si>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</si>
  <si>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</si>
  <si>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</si>
  <si>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</si>
  <si>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</si>
  <si>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</si>
  <si>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</si>
  <si>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</si>
  <si>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</si>
  <si>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</si>
  <si>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48 Puhke- ja huvialaruumid</t>
  </si>
  <si>
    <t>Pööning/Katusealune</t>
  </si>
  <si>
    <t>Raamatukogu</t>
  </si>
  <si>
    <t>39 Liigitamata õpperuumid</t>
  </si>
  <si>
    <t>Relvaruum</t>
  </si>
  <si>
    <t>Riietusruum</t>
  </si>
  <si>
    <t>71 Riietusruumid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</si>
  <si>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</si>
  <si>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</si>
  <si>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</si>
  <si>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</si>
  <si>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</si>
  <si>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</si>
  <si>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</si>
  <si>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</si>
  <si>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</si>
  <si>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</si>
  <si>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</si>
  <si>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</si>
  <si>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</si>
  <si>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</si>
  <si>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</si>
  <si>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</si>
  <si>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</si>
  <si>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</si>
  <si>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</si>
  <si>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</si>
  <si>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</si>
  <si>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</si>
  <si>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</si>
  <si>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</si>
  <si>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</si>
  <si>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</si>
  <si>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</si>
  <si>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</si>
  <si>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</si>
  <si>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</si>
  <si>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</si>
  <si>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</si>
  <si>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</si>
  <si>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</si>
  <si>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</si>
  <si>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</si>
  <si>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</si>
  <si>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</si>
  <si>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</si>
  <si>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</si>
  <si>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</si>
  <si>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</si>
  <si>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</si>
  <si>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</si>
  <si>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</si>
  <si>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</si>
  <si>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</si>
  <si>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</si>
  <si>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</si>
  <si>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</si>
  <si>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</si>
  <si>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</si>
  <si>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</si>
  <si>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</si>
  <si>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</si>
  <si>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</si>
  <si>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</si>
  <si>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</si>
  <si>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</si>
  <si>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</si>
  <si>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</si>
  <si>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</si>
  <si>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</si>
  <si>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HPSLUEHTE9_18</t>
  </si>
  <si>
    <t>HPSLUEHTE9_17</t>
  </si>
  <si>
    <t>HPSLUEHTE9_16</t>
  </si>
  <si>
    <t>NB! Lisa üürnike nimikiri siia</t>
  </si>
  <si>
    <t>Maa- ja Ruumiamet</t>
  </si>
  <si>
    <t>Eesti Rahvakultuuri Keskus</t>
  </si>
  <si>
    <t>RAM ja ERK</t>
  </si>
  <si>
    <t>RAM</t>
  </si>
  <si>
    <t>HPSLUEHTE9_19</t>
  </si>
  <si>
    <t>HPSLUEHTE9_20</t>
  </si>
  <si>
    <t>HPSLUEHTE9_21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</si>
</sst>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B3" sqref="B3"/>
    </sheetView>
  </sheetViews>
  <sheetFormatPr defaultColWidth="9.109375" defaultRowHeight="14.4" outlineLevelCol="1" x14ac:dyDescent="0.3"/>
  <cols>
    <col min="1" max="1" width="9.88671875" style="9" bestFit="1" customWidth="1"/>
    <col min="2" max="2" width="12.109375" style="59" bestFit="1" customWidth="1"/>
    <col min="3" max="3" width="37.109375" style="9" bestFit="1" customWidth="1"/>
    <col min="4" max="4" width="27.88671875" style="9" bestFit="1" customWidth="1"/>
    <col min="5" max="5" width="17.109375" style="34" bestFit="1" customWidth="1"/>
    <col min="6" max="6" width="22.44140625" style="9" bestFit="1" customWidth="1"/>
    <col min="7" max="7" width="26" style="9" bestFit="1" customWidth="1"/>
    <col min="8" max="8" width="34.88671875" style="9" bestFit="1" customWidth="1"/>
    <col min="9" max="9" width="15.44140625" style="9" bestFit="1" customWidth="1"/>
    <col min="10" max="47" width="11.5546875" style="9" hidden="1" customWidth="1" outlineLevel="1"/>
    <col min="48" max="48" width="3.44140625" style="9" customWidth="1" collapsed="1"/>
    <col min="49" max="49" width="30.5546875" style="9" customWidth="1"/>
    <col min="50" max="50" width="15.44140625" style="9" bestFit="1" customWidth="1"/>
    <col min="51" max="51" width="18.5546875" style="9" customWidth="1"/>
    <col min="52" max="52" width="26.5546875" style="9" bestFit="1" customWidth="1"/>
    <col min="53" max="53" width="24.5546875" style="9" bestFit="1" customWidth="1"/>
    <col min="54" max="54" width="23" style="9" bestFit="1" customWidth="1"/>
    <col min="55" max="56" width="10.5546875" style="9" customWidth="1"/>
    <col min="57" max="57" width="9.109375" style="9"/>
    <col min="58" max="58" width="34.88671875" style="9" bestFit="1" customWidth="1"/>
    <col min="59" max="59" width="15.44140625" style="9" bestFit="1" customWidth="1"/>
    <col min="60" max="16384" width="9.109375" style="9"/>
  </cols>
  <sheetData>
    <row r="1" spans="1:59" x14ac:dyDescent="0.3">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281</v>
      </c>
    </row>
    <row r="2" spans="1:59" x14ac:dyDescent="0.3">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Tallinna Vangla</v>
      </c>
      <c r="K2" s="13" t="str">
        <f ca="1">Eksplikatsioon!P3</f>
        <v>Maa- ja Ruumiamet</v>
      </c>
      <c r="L2" s="13" t="str">
        <f ca="1">Eksplikatsioon!Q3</f>
        <v>Sotsiaalkindlustusamet</v>
      </c>
      <c r="M2" s="13" t="str">
        <f ca="1">Eksplikatsioon!R3</f>
        <v>Terviseamet</v>
      </c>
      <c r="N2" s="13" t="str">
        <f ca="1">Eksplikatsioon!S3</f>
        <v>Rahandusministeerium</v>
      </c>
      <c r="O2" s="13" t="str">
        <f ca="1">Eksplikatsioon!T3</f>
        <v>Eesti Rahvakultuuri Keskus</v>
      </c>
      <c r="P2" s="13" t="str">
        <f ca="1">Eksplikatsioon!U3</f>
        <v>Aktiivne vakantsus</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Tallinna Vangla</v>
      </c>
      <c r="AD2" s="13" t="str">
        <f ca="1">Eksplikatsioon!P3</f>
        <v>Maa- ja Ruumiamet</v>
      </c>
      <c r="AE2" s="13" t="str">
        <f ca="1">Eksplikatsioon!Q3</f>
        <v>Sotsiaalkindlustusamet</v>
      </c>
      <c r="AF2" s="13" t="str">
        <f ca="1">Eksplikatsioon!R3</f>
        <v>Terviseamet</v>
      </c>
      <c r="AG2" s="13" t="str">
        <f ca="1">Eksplikatsioon!S3</f>
        <v>Rahandusministeerium</v>
      </c>
      <c r="AH2" s="13" t="str">
        <f ca="1">Eksplikatsioon!T3</f>
        <v>Eesti Rahvakultuuri Keskus</v>
      </c>
      <c r="AI2" s="13" t="str">
        <f ca="1">Eksplikatsioon!U3</f>
        <v>Aktiivne vakantsus</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1</v>
      </c>
      <c r="AX2" s="62" t="s">
        <v>2</v>
      </c>
      <c r="AY2" s="62" t="s">
        <v>3</v>
      </c>
      <c r="AZ2" s="62" t="s">
        <v>4</v>
      </c>
      <c r="BA2" s="62" t="s">
        <v>5</v>
      </c>
      <c r="BB2" s="62" t="s">
        <v>6</v>
      </c>
      <c r="BC2" s="62" t="s">
        <v>7</v>
      </c>
      <c r="BD2" s="62" t="s">
        <v>8</v>
      </c>
      <c r="BF2" s="61" t="s">
        <v>1</v>
      </c>
      <c r="BG2" s="61" t="s">
        <v>2</v>
      </c>
    </row>
    <row r="3" spans="1:59" x14ac:dyDescent="0.3">
      <c r="A3" s="23" t="str">
        <f>IF(Eksplikatsioon!A4=0,"",Eksplikatsioon!A4)</f>
        <v>00</v>
      </c>
      <c r="B3" s="60" t="str">
        <f>IF(Eksplikatsioon!B4=0,"",Eksplikatsioon!B4)</f>
        <v>001</v>
      </c>
      <c r="C3" s="23" t="str">
        <f>IF(Eksplikatsioon!C4=0,"",Eksplikatsioon!C4)</f>
        <v>ÜÜRITAV PIND</v>
      </c>
      <c r="D3" s="23" t="str">
        <f>IF(Eksplikatsioon!D4=0,"",Eksplikatsioon!D4)</f>
        <v>Hoiuruum/Ladu</v>
      </c>
      <c r="E3" s="58">
        <f>IF(Eksplikatsioon!F4=0,"",Eksplikatsioon!F4)</f>
        <v>37.200000000000003</v>
      </c>
      <c r="F3" s="23" t="str">
        <f>IF(Eksplikatsioon!H4=0,"",Eksplikatsioon!H4)</f>
        <v/>
      </c>
      <c r="G3" s="23" t="str">
        <f>IF(Eksplikatsioon!J4=0,"",Eksplikatsioon!J4)</f>
        <v>Ainukasutuses pind</v>
      </c>
      <c r="H3" s="23" t="str">
        <f>IF(Eksplikatsioon!K4=0,"",Eksplikatsioon!K4)</f>
        <v>Aktiivne vakantsus</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Tallinna Vangla</v>
      </c>
      <c r="AX3" s="39" t="str">
        <f t="shared" ref="AX3" si="0">IF(BG3&lt;&gt;"",BG3,"")</f>
        <v>HPSLUEHTE9_17</v>
      </c>
      <c r="AY3" s="37">
        <f>IF(BF3&lt;&gt;"",IF(SUMIFS(E:E,H:H,AW3,G:G,"Ainukasutuses pind",C:C,"ÜÜRITAV PIND")=0,0,SUMIFS(E:E,H:H,AW3,G:G,"Ainukasutuses pind",C:C,"ÜÜRITAV PIND")),IF(AW3="Aktiivne vakantsus",SUMIFS(E:E,C:C,"üüritav pind",G:G,"ainukasutuses pind")-SUM($AY$2:AY2),IF(AW3="Üüritav pind kokku",SUM($AY$2:AY2),"")))</f>
        <v>142.30000000000001</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9.8214901960784324</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152.12149019607844</v>
      </c>
      <c r="BD3" s="47">
        <f ca="1">IFERROR(IF(AND(AW3&lt;&gt;"passiivne vakantsus"),BC3/(SUMIFS(BC:BC,AW:AW,"Üüritav pind kokku")),""),"")</f>
        <v>0.21266809757595198</v>
      </c>
      <c r="BF3" s="38" t="s">
        <v>9</v>
      </c>
      <c r="BG3" s="38" t="s">
        <v>279</v>
      </c>
    </row>
    <row r="4" spans="1:59" x14ac:dyDescent="0.3">
      <c r="A4" s="23" t="str">
        <f>IF(Eksplikatsioon!A5=0,"",Eksplikatsioon!A5)</f>
        <v>00</v>
      </c>
      <c r="B4" s="60" t="str">
        <f>IF(Eksplikatsioon!B5=0,"",Eksplikatsioon!B5)</f>
        <v>002</v>
      </c>
      <c r="C4" s="23" t="str">
        <f>IF(Eksplikatsioon!C5=0,"",Eksplikatsioon!C5)</f>
        <v>ÜÜRITAV PIND</v>
      </c>
      <c r="D4" s="23" t="str">
        <f>IF(Eksplikatsioon!D5=0,"",Eksplikatsioon!D5)</f>
        <v>Hoiuruum/Ladu</v>
      </c>
      <c r="E4" s="58">
        <f>IF(Eksplikatsioon!F5=0,"",Eksplikatsioon!F5)</f>
        <v>24.5</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Maa- ja Ruumiamet</v>
      </c>
      <c r="AX4" s="39" t="str">
        <f t="shared" ref="AX4:AX9" si="2">IF(BG4&lt;&gt;"",BG4,"")</f>
        <v>HPSLUEHTE9_20</v>
      </c>
      <c r="AY4" s="37">
        <f>IF(BF4&lt;&gt;"",IF(SUMIFS(E:E,H:H,AW4,G:G,"Ainukasutuses pind",C:C,"ÜÜRITAV PIND")=0,0,SUMIFS(E:E,H:H,AW4,G:G,"Ainukasutuses pind",C:C,"ÜÜRITAV PIND")),IF(AW4="Aktiivne vakantsus",SUMIFS(E:E,C:C,"üüritav pind",G:G,"ainukasutuses pind")-SUM($AY$2:AY3),IF(AW4="Üüritav pind kokku",SUM($AY$2:AY3),"")))</f>
        <v>122.39999999999999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24.717012448132781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8.4480000000000022</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155.56501244813279</v>
      </c>
      <c r="BD4" s="47">
        <f t="shared" ref="BD4:BD9" ca="1" si="4">IFERROR(IF(AND(AW4&lt;&gt;"passiivne vakantsus"),BC4/(SUMIFS(BC:BC,AW:AW,"Üüritav pind kokku")),""),"")</f>
        <v>0.21748219271373243</v>
      </c>
      <c r="BF4" s="38" t="s">
        <v>282</v>
      </c>
      <c r="BG4" s="38" t="s">
        <v>287</v>
      </c>
    </row>
    <row r="5" spans="1:59" x14ac:dyDescent="0.3">
      <c r="A5" s="23" t="str">
        <f>IF(Eksplikatsioon!A6=0,"",Eksplikatsioon!A6)</f>
        <v>00</v>
      </c>
      <c r="B5" s="60" t="str">
        <f>IF(Eksplikatsioon!B6=0,"",Eksplikatsioon!B6)</f>
        <v>003</v>
      </c>
      <c r="C5" s="23" t="str">
        <f>IF(Eksplikatsioon!C6=0,"",Eksplikatsioon!C6)</f>
        <v>ÜÜRITAV PIND</v>
      </c>
      <c r="D5" s="23" t="str">
        <f>IF(Eksplikatsioon!D6=0,"",Eksplikatsioon!D6)</f>
        <v>Eesruum</v>
      </c>
      <c r="E5" s="58">
        <f>IF(Eksplikatsioon!F6=0,"",Eksplikatsioon!F6)</f>
        <v>4.4000000000000004</v>
      </c>
      <c r="F5" s="23" t="str">
        <f>IF(Eksplikatsioon!H6=0,"",Eksplikatsioon!H6)</f>
        <v/>
      </c>
      <c r="G5" s="23" t="str">
        <f>IF(Eksplikatsioon!J6=0,"",Eksplikatsioon!J6)</f>
        <v>Ühiskasutuses korruse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Sotsiaalkindlustusamet</v>
      </c>
      <c r="AX5" s="39" t="str">
        <f t="shared" si="2"/>
        <v>HPSLUEHTE9_16</v>
      </c>
      <c r="AY5" s="37">
        <f>IF(BF5&lt;&gt;"",IF(SUMIFS(E:E,H:H,AW5,G:G,"Ainukasutuses pind",C:C,"ÜÜRITAV PIND")=0,0,SUMIFS(E:E,H:H,AW5,G:G,"Ainukasutuses pind",C:C,"ÜÜRITAV PIND")),IF(AW5="Aktiivne vakantsus",SUMIFS(E:E,C:C,"üüritav pind",G:G,"ainukasutuses pind")-SUM($AY$2:AY4),IF(AW5="Üüritav pind kokku",SUM($AY$2:AY4),"")))</f>
        <v>20.100000000000001</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4.0589211618257277</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1.3872941176470592</v>
      </c>
      <c r="BB5" s="37">
        <f ca="1">IF(OR(BF5&lt;&gt;"",AW5="Aktiivne vakantsus"),IFERROR(SUM(INDIRECT("r3c"&amp;MATCH($AW5,AC$2:AU$2,0)+28,FALSE):INDIRECT("r1002c"&amp;MATCH($AW5,AC$2:AU$2,0)+28,FALSE)),0),IF(AW5="Üüritav pind kokku",SUM($BB$2:BB4),""))</f>
        <v>0</v>
      </c>
      <c r="BC5" s="37">
        <f t="shared" ca="1" si="3"/>
        <v>25.54621527947279</v>
      </c>
      <c r="BD5" s="47">
        <f t="shared" ca="1" si="4"/>
        <v>3.5713987528970773E-2</v>
      </c>
      <c r="BF5" s="38" t="s">
        <v>10</v>
      </c>
      <c r="BG5" s="38" t="s">
        <v>280</v>
      </c>
    </row>
    <row r="6" spans="1:59" x14ac:dyDescent="0.3">
      <c r="A6" s="23" t="str">
        <f>IF(Eksplikatsioon!A7=0,"",Eksplikatsioon!A7)</f>
        <v>00</v>
      </c>
      <c r="B6" s="60" t="str">
        <f>IF(Eksplikatsioon!B7=0,"",Eksplikatsioon!B7)</f>
        <v>004</v>
      </c>
      <c r="C6" s="23" t="str">
        <f>IF(Eksplikatsioon!C7=0,"",Eksplikatsioon!C7)</f>
        <v>TEHNOPIND</v>
      </c>
      <c r="D6" s="23" t="str">
        <f>IF(Eksplikatsioon!D7=0,"",Eksplikatsioon!D7)</f>
        <v>Elektrikilp</v>
      </c>
      <c r="E6" s="58">
        <f>IF(Eksplikatsioon!F7=0,"",Eksplikatsioon!F7)</f>
        <v>13.2</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Terviseamet</v>
      </c>
      <c r="AX6" s="39" t="str">
        <f t="shared" si="2"/>
        <v>HPSLUEHTE9_19</v>
      </c>
      <c r="AY6" s="37">
        <f>IF(BF6&lt;&gt;"",IF(SUMIFS(E:E,H:H,AW6,G:G,"Ainukasutuses pind",C:C,"ÜÜRITAV PIND")=0,0,SUMIFS(E:E,H:H,AW6,G:G,"Ainukasutuses pind",C:C,"ÜÜRITAV PIND")),IF(AW6="Aktiivne vakantsus",SUMIFS(E:E,C:C,"üüritav pind",G:G,"ainukasutuses pind")-SUM($AY$2:AY5),IF(AW6="Üüritav pind kokku",SUM($AY$2:AY5),"")))</f>
        <v>41.7</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8.420746887966807</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2.8781176470588243</v>
      </c>
      <c r="BB6" s="37">
        <f ca="1">IF(OR(BF6&lt;&gt;"",AW6="Aktiivne vakantsus"),IFERROR(SUM(INDIRECT("r3c"&amp;MATCH($AW6,AC$2:AU$2,0)+28,FALSE):INDIRECT("r1002c"&amp;MATCH($AW6,AC$2:AU$2,0)+28,FALSE)),0),IF(AW6="Üüritav pind kokku",SUM($BB$2:BB5),""))</f>
        <v>0</v>
      </c>
      <c r="BC6" s="37">
        <f t="shared" ca="1" si="3"/>
        <v>52.998864535025632</v>
      </c>
      <c r="BD6" s="47">
        <f t="shared" ca="1" si="4"/>
        <v>7.4093198007864722E-2</v>
      </c>
      <c r="BF6" s="38" t="s">
        <v>11</v>
      </c>
      <c r="BG6" s="38" t="s">
        <v>286</v>
      </c>
    </row>
    <row r="7" spans="1:59" x14ac:dyDescent="0.3">
      <c r="A7" s="23" t="str">
        <f>IF(Eksplikatsioon!A8=0,"",Eksplikatsioon!A8)</f>
        <v>00</v>
      </c>
      <c r="B7" s="60" t="str">
        <f>IF(Eksplikatsioon!B8=0,"",Eksplikatsioon!B8)</f>
        <v>005</v>
      </c>
      <c r="C7" s="23" t="str">
        <f>IF(Eksplikatsioon!C8=0,"",Eksplikatsioon!C8)</f>
        <v>ÜÜRITAV PIND</v>
      </c>
      <c r="D7" s="23" t="str">
        <f>IF(Eksplikatsioon!D8=0,"",Eksplikatsioon!D8)</f>
        <v>Hoiuruum/Ladu</v>
      </c>
      <c r="E7" s="58">
        <f>IF(Eksplikatsioon!F8=0,"",Eksplikatsioon!F8)</f>
        <v>11.5</v>
      </c>
      <c r="F7" s="23" t="str">
        <f>IF(Eksplikatsioon!H8=0,"",Eksplikatsioon!H8)</f>
        <v/>
      </c>
      <c r="G7" s="23" t="str">
        <f>IF(Eksplikatsioon!J8=0,"",Eksplikatsioon!J8)</f>
        <v>Ainukasutuses pind</v>
      </c>
      <c r="H7" s="23" t="str">
        <f>IF(Eksplikatsioon!K8=0,"",Eksplikatsioon!K8)</f>
        <v>Aktiivne vakantsus</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Rahandusministeerium</v>
      </c>
      <c r="AX7" s="39" t="str">
        <f t="shared" si="2"/>
        <v>HPSLUEHTE9_18</v>
      </c>
      <c r="AY7" s="37">
        <f>IF(BF7&lt;&gt;"",IF(SUMIFS(E:E,H:H,AW7,G:G,"Ainukasutuses pind",C:C,"ÜÜRITAV PIND")=0,0,SUMIFS(E:E,H:H,AW7,G:G,"Ainukasutuses pind",C:C,"ÜÜRITAV PIND")),IF(AW7="Aktiivne vakantsus",SUMIFS(E:E,C:C,"üüritav pind",G:G,"ainukasutuses pind")-SUM($AY$2:AY6),IF(AW7="Üüritav pind kokku",SUM($AY$2:AY6),"")))</f>
        <v>32.6</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2.2500392156862752</v>
      </c>
      <c r="BB7" s="37">
        <f ca="1">IF(OR(BF7&lt;&gt;"",AW7="Aktiivne vakantsus"),IFERROR(SUM(INDIRECT("r3c"&amp;MATCH($AW7,AC$2:AU$2,0)+28,FALSE):INDIRECT("r1002c"&amp;MATCH($AW7,AC$2:AU$2,0)+28,FALSE)),0),IF(AW7="Üüritav pind kokku",SUM($BB$2:BB6),""))</f>
        <v>49.348749999999995</v>
      </c>
      <c r="BC7" s="37">
        <f t="shared" ca="1" si="3"/>
        <v>84.198789215686276</v>
      </c>
      <c r="BD7" s="47">
        <f t="shared" ca="1" si="4"/>
        <v>0.11771115506177307</v>
      </c>
      <c r="BF7" s="38" t="s">
        <v>12</v>
      </c>
      <c r="BG7" s="38" t="s">
        <v>278</v>
      </c>
    </row>
    <row r="8" spans="1:59" x14ac:dyDescent="0.3">
      <c r="A8" s="23" t="str">
        <f>IF(Eksplikatsioon!A9=0,"",Eksplikatsioon!A9)</f>
        <v>00</v>
      </c>
      <c r="B8" s="60" t="str">
        <f>IF(Eksplikatsioon!B9=0,"",Eksplikatsioon!B9)</f>
        <v>006</v>
      </c>
      <c r="C8" s="23" t="str">
        <f>IF(Eksplikatsioon!C9=0,"",Eksplikatsioon!C9)</f>
        <v>ÜÜRITAV PIND</v>
      </c>
      <c r="D8" s="23" t="str">
        <f>IF(Eksplikatsioon!D9=0,"",Eksplikatsioon!D9)</f>
        <v>Eesruum</v>
      </c>
      <c r="E8" s="58">
        <f>IF(Eksplikatsioon!F9=0,"",Eksplikatsioon!F9)</f>
        <v>7.9</v>
      </c>
      <c r="F8" s="23" t="str">
        <f>IF(Eksplikatsioon!H9=0,"",Eksplikatsioon!H9)</f>
        <v/>
      </c>
      <c r="G8" s="23" t="str">
        <f>IF(Eksplikatsioon!J9=0,"",Eksplikatsioon!J9)</f>
        <v>Ühiskasutuses korruse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Eesti Rahvakultuuri Keskus</v>
      </c>
      <c r="AX8" s="39" t="str">
        <f t="shared" si="2"/>
        <v>HPSLUEHTE9_21</v>
      </c>
      <c r="AY8" s="37">
        <f>IF(BF8&lt;&gt;"",IF(SUMIFS(E:E,H:H,AW8,G:G,"Ainukasutuses pind",C:C,"ÜÜRITAV PIND")=0,0,SUMIFS(E:E,H:H,AW8,G:G,"Ainukasutuses pind",C:C,"ÜÜRITAV PIND")),IF(AW8="Aktiivne vakantsus",SUMIFS(E:E,C:C,"üüritav pind",G:G,"ainukasutuses pind")-SUM($AY$2:AY7),IF(AW8="Üüritav pind kokku",SUM($AY$2:AY7),"")))</f>
        <v>15.4</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1.062901960784314</v>
      </c>
      <c r="BB8" s="37">
        <f ca="1">IF(OR(BF8&lt;&gt;"",AW8="Aktiivne vakantsus"),IFERROR(SUM(INDIRECT("r3c"&amp;MATCH($AW8,AC$2:AU$2,0)+28,FALSE):INDIRECT("r1002c"&amp;MATCH($AW8,AC$2:AU$2,0)+28,FALSE)),0),IF(AW8="Üüritav pind kokku",SUM($BB$2:BB7),""))</f>
        <v>8.9512499999999982</v>
      </c>
      <c r="BC8" s="37">
        <f t="shared" ca="1" si="3"/>
        <v>25.414151960784313</v>
      </c>
      <c r="BD8" s="47">
        <f t="shared" ca="1" si="4"/>
        <v>3.5529361052403625E-2</v>
      </c>
      <c r="BF8" s="38" t="s">
        <v>283</v>
      </c>
      <c r="BG8" s="38" t="s">
        <v>288</v>
      </c>
    </row>
    <row r="9" spans="1:59" x14ac:dyDescent="0.3">
      <c r="A9" s="23" t="str">
        <f>IF(Eksplikatsioon!A10=0,"",Eksplikatsioon!A10)</f>
        <v>00</v>
      </c>
      <c r="B9" s="60" t="str">
        <f>IF(Eksplikatsioon!B10=0,"",Eksplikatsioon!B10)</f>
        <v>007</v>
      </c>
      <c r="C9" s="23" t="str">
        <f>IF(Eksplikatsioon!C10=0,"",Eksplikatsioon!C10)</f>
        <v>TEHNOPIND</v>
      </c>
      <c r="D9" s="23" t="str">
        <f>IF(Eksplikatsioon!D10=0,"",Eksplikatsioon!D10)</f>
        <v>Vent ruum</v>
      </c>
      <c r="E9" s="58">
        <f>IF(Eksplikatsioon!F10=0,"",Eksplikatsioon!F10)</f>
        <v>19.899999999999999</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Aktiivne vakantsus</v>
      </c>
      <c r="AX9" s="39" t="str">
        <f t="shared" si="2"/>
        <v/>
      </c>
      <c r="AY9" s="37">
        <f>IF(BF9&lt;&gt;"",IF(SUMIFS(E:E,H:H,AW9,G:G,"Ainukasutuses pind",C:C,"ÜÜRITAV PIND")=0,0,SUMIFS(E:E,H:H,AW9,G:G,"Ainukasutuses pind",C:C,"ÜÜRITAV PIND")),IF(AW9="Aktiivne vakantsus",SUMIFS(E:E,C:C,"üüritav pind",G:G,"ainukasutuses pind")-SUM($AY$2:AY8),IF(AW9="Üüritav pind kokku",SUM($AY$2:AY8),"")))</f>
        <v>135.49999999999994</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74.603319502074697</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9.3521568627450975</v>
      </c>
      <c r="BB9" s="37">
        <f ca="1">IF(OR(BF9&lt;&gt;"",AW9="Aktiivne vakantsus"),IFERROR(SUM(INDIRECT("r3c"&amp;MATCH($AW9,AC$2:AU$2,0)+28,FALSE):INDIRECT("r1002c"&amp;MATCH($AW9,AC$2:AU$2,0)+28,FALSE)),0),IF(AW9="Üüritav pind kokku",SUM($BB$2:BB8),""))</f>
        <v>0</v>
      </c>
      <c r="BC9" s="37">
        <f t="shared" ca="1" si="3"/>
        <v>219.45547636481973</v>
      </c>
      <c r="BD9" s="47">
        <f t="shared" ca="1" si="4"/>
        <v>0.30680200805930341</v>
      </c>
      <c r="BF9" s="38"/>
      <c r="BG9" s="38"/>
    </row>
    <row r="10" spans="1:59" x14ac:dyDescent="0.3">
      <c r="A10" s="23" t="str">
        <f>IF(Eksplikatsioon!A11=0,"",Eksplikatsioon!A11)</f>
        <v>00</v>
      </c>
      <c r="B10" s="60" t="str">
        <f>IF(Eksplikatsioon!B11=0,"",Eksplikatsioon!B11)</f>
        <v>008</v>
      </c>
      <c r="C10" s="23" t="str">
        <f>IF(Eksplikatsioon!C11=0,"",Eksplikatsioon!C11)</f>
        <v>TEHNOPIND</v>
      </c>
      <c r="D10" s="23" t="str">
        <f>IF(Eksplikatsioon!D11=0,"",Eksplikatsioon!D11)</f>
        <v>Hoolderuum</v>
      </c>
      <c r="E10" s="58">
        <f>IF(Eksplikatsioon!F11=0,"",Eksplikatsioon!F11)</f>
        <v>2.9</v>
      </c>
      <c r="F10" s="23" t="str">
        <f>IF(Eksplikatsioon!H11=0,"",Eksplikatsioon!H11)</f>
        <v/>
      </c>
      <c r="G10" s="23" t="str">
        <f>IF(Eksplikatsioon!J11=0,"",Eksplikatsioon!J11)</f>
        <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Üüritav pind kokku</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509.99999999999994</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111.80000000000001</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35.200000000000003</v>
      </c>
      <c r="BB10" s="37">
        <f ca="1">IF(OR(BF10&lt;&gt;"",AW10="Aktiivne vakantsus"),IFERROR(SUM(INDIRECT("r3c"&amp;MATCH($AW10,AC$2:AU$2,0)+28,FALSE):INDIRECT("r1002c"&amp;MATCH($AW10,AC$2:AU$2,0)+28,FALSE)),0),IF(AW10="Üüritav pind kokku",SUM($BB$2:BB9),""))</f>
        <v>58.3</v>
      </c>
      <c r="BC10" s="37">
        <f t="shared" ref="BC10:BC48" ca="1" si="7">IF(AW10="Passiivne vakantsus",SUMIFS(E:E,C:C,"PASSIIVNE VAKANTSUS"),IF(AW10="Üüritav pind kokku",SUM(AY10:BB10),IF(AW10&lt;&gt;"",SUM(AY10:BB10),"")))</f>
        <v>715.3</v>
      </c>
      <c r="BD10" s="47">
        <f t="shared" ref="BD10:BD48" ca="1" si="8">IFERROR(IF(AND(AW10&lt;&gt;"passiivne vakantsus"),BC10/(SUMIFS(BC:BC,AW:AW,"Üüritav pind kokku")),""),"")</f>
        <v>1</v>
      </c>
      <c r="BF10" s="38"/>
      <c r="BG10" s="38"/>
    </row>
    <row r="11" spans="1:59" x14ac:dyDescent="0.3">
      <c r="A11" s="23" t="str">
        <f>IF(Eksplikatsioon!A12=0,"",Eksplikatsioon!A12)</f>
        <v>00</v>
      </c>
      <c r="B11" s="60" t="str">
        <f>IF(Eksplikatsioon!B12=0,"",Eksplikatsioon!B12)</f>
        <v>009</v>
      </c>
      <c r="C11" s="23" t="str">
        <f>IF(Eksplikatsioon!C12=0,"",Eksplikatsioon!C12)</f>
        <v>TEHNOPIND</v>
      </c>
      <c r="D11" s="23" t="str">
        <f>IF(Eksplikatsioon!D12=0,"",Eksplikatsioon!D12)</f>
        <v>Soojasõlm</v>
      </c>
      <c r="E11" s="58">
        <f>IF(Eksplikatsioon!F12=0,"",Eksplikatsioon!F12)</f>
        <v>14.2</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Passiivne vakantsus</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f t="shared" si="7"/>
        <v>0</v>
      </c>
      <c r="BD11" s="47" t="str">
        <f t="shared" si="8"/>
        <v/>
      </c>
      <c r="BF11" s="38"/>
      <c r="BG11" s="38"/>
    </row>
    <row r="12" spans="1:59" x14ac:dyDescent="0.3">
      <c r="A12" s="23" t="str">
        <f>IF(Eksplikatsioon!A13=0,"",Eksplikatsioon!A13)</f>
        <v>00</v>
      </c>
      <c r="B12" s="60" t="str">
        <f>IF(Eksplikatsioon!B13=0,"",Eksplikatsioon!B13)</f>
        <v>010</v>
      </c>
      <c r="C12" s="23" t="str">
        <f>IF(Eksplikatsioon!C13=0,"",Eksplikatsioon!C13)</f>
        <v>ÜÜRITAV PIND</v>
      </c>
      <c r="D12" s="23" t="str">
        <f>IF(Eksplikatsioon!D13=0,"",Eksplikatsioon!D13)</f>
        <v>Puhkeruum</v>
      </c>
      <c r="E12" s="58">
        <f>IF(Eksplikatsioon!F13=0,"",Eksplikatsioon!F13)</f>
        <v>52.5</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
      <c r="A13" s="23" t="str">
        <f>IF(Eksplikatsioon!A14=0,"",Eksplikatsioon!A14)</f>
        <v>00</v>
      </c>
      <c r="B13" s="60" t="str">
        <f>IF(Eksplikatsioon!B14=0,"",Eksplikatsioon!B14)</f>
        <v>012</v>
      </c>
      <c r="C13" s="23" t="str">
        <f>IF(Eksplikatsioon!C14=0,"",Eksplikatsioon!C14)</f>
        <v>VERTIKAALSETE ÜHENDUSTEEDE PIND</v>
      </c>
      <c r="D13" s="23" t="str">
        <f>IF(Eksplikatsioon!D14=0,"",Eksplikatsioon!D14)</f>
        <v>Trepp/Trepikoda</v>
      </c>
      <c r="E13" s="58">
        <f>IF(Eksplikatsioon!F14=0,"",Eksplikatsioon!F14)</f>
        <v>3.6</v>
      </c>
      <c r="F13" s="23" t="str">
        <f>IF(Eksplikatsioon!H14=0,"",Eksplikatsioon!H14)</f>
        <v/>
      </c>
      <c r="G13" s="23" t="str">
        <f>IF(Eksplikatsioon!J14=0,"",Eksplikatsioon!J14)</f>
        <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
      <c r="A14" s="23" t="str">
        <f>IF(Eksplikatsioon!A15=0,"",Eksplikatsioon!A15)</f>
        <v>00</v>
      </c>
      <c r="B14" s="60" t="str">
        <f>IF(Eksplikatsioon!B15=0,"",Eksplikatsioon!B15)</f>
        <v>013</v>
      </c>
      <c r="C14" s="23" t="str">
        <f>IF(Eksplikatsioon!C15=0,"",Eksplikatsioon!C15)</f>
        <v>ÜÜRITAV PIND</v>
      </c>
      <c r="D14" s="23" t="str">
        <f>IF(Eksplikatsioon!D15=0,"",Eksplikatsioon!D15)</f>
        <v>Koristus- ja hooldusruum</v>
      </c>
      <c r="E14" s="58">
        <f>IF(Eksplikatsioon!F15=0,"",Eksplikatsioon!F15)</f>
        <v>5.4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3">
      <c r="A15" s="23" t="str">
        <f>IF(Eksplikatsioon!A16=0,"",Eksplikatsioon!A16)</f>
        <v>00</v>
      </c>
      <c r="B15" s="60" t="str">
        <f>IF(Eksplikatsioon!B16=0,"",Eksplikatsioon!B16)</f>
        <v>014</v>
      </c>
      <c r="C15" s="23" t="str">
        <f>IF(Eksplikatsioon!C16=0,"",Eksplikatsioon!C16)</f>
        <v>ÜÜRITAV PIND</v>
      </c>
      <c r="D15" s="23" t="str">
        <f>IF(Eksplikatsioon!D16=0,"",Eksplikatsioon!D16)</f>
        <v>WC</v>
      </c>
      <c r="E15" s="58">
        <f>IF(Eksplikatsioon!F16=0,"",Eksplikatsioon!F16)</f>
        <v>3.2</v>
      </c>
      <c r="F15" s="23" t="str">
        <f>IF(Eksplikatsioon!H16=0,"",Eksplikatsioon!H16)</f>
        <v/>
      </c>
      <c r="G15" s="23" t="str">
        <f>IF(Eksplikatsioon!J16=0,"",Eksplikatsioon!J16)</f>
        <v>Ühiskasutuses korruse pind</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3">
      <c r="A16" s="23" t="str">
        <f>IF(Eksplikatsioon!A17=0,"",Eksplikatsioon!A17)</f>
        <v>00</v>
      </c>
      <c r="B16" s="60" t="str">
        <f>IF(Eksplikatsioon!B17=0,"",Eksplikatsioon!B17)</f>
        <v>015</v>
      </c>
      <c r="C16" s="23" t="str">
        <f>IF(Eksplikatsioon!C17=0,"",Eksplikatsioon!C17)</f>
        <v>ÜÜRITAV PIND</v>
      </c>
      <c r="D16" s="23" t="str">
        <f>IF(Eksplikatsioon!D17=0,"",Eksplikatsioon!D17)</f>
        <v>Hoiuruum/Ladu</v>
      </c>
      <c r="E16" s="58">
        <f>IF(Eksplikatsioon!F17=0,"",Eksplikatsioon!F17)</f>
        <v>17.3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3">
      <c r="A17" s="23" t="str">
        <f>IF(Eksplikatsioon!A18=0,"",Eksplikatsioon!A18)</f>
        <v>00</v>
      </c>
      <c r="B17" s="60" t="str">
        <f>IF(Eksplikatsioon!B18=0,"",Eksplikatsioon!B18)</f>
        <v>016</v>
      </c>
      <c r="C17" s="23" t="str">
        <f>IF(Eksplikatsioon!C18=0,"",Eksplikatsioon!C18)</f>
        <v>ÜÜRITAV PIND</v>
      </c>
      <c r="D17" s="23" t="str">
        <f>IF(Eksplikatsioon!D18=0,"",Eksplikatsioon!D18)</f>
        <v>Hoiuruum/Ladu</v>
      </c>
      <c r="E17" s="58">
        <f>IF(Eksplikatsioon!F18=0,"",Eksplikatsioon!F18)</f>
        <v>12.3</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
      <c r="A18" s="23" t="str">
        <f>IF(Eksplikatsioon!A19=0,"",Eksplikatsioon!A19)</f>
        <v>01</v>
      </c>
      <c r="B18" s="60">
        <f>IF(Eksplikatsioon!B19=0,"",Eksplikatsioon!B19)</f>
        <v>1</v>
      </c>
      <c r="C18" s="23" t="str">
        <f>IF(Eksplikatsioon!C19=0,"",Eksplikatsioon!C19)</f>
        <v>ÜÜRITAV PIND</v>
      </c>
      <c r="D18" s="23" t="str">
        <f>IF(Eksplikatsioon!D19=0,"",Eksplikatsioon!D19)</f>
        <v>Kabinet/Büroo</v>
      </c>
      <c r="E18" s="58">
        <f>IF(Eksplikatsioon!F19=0,"",Eksplikatsioon!F19)</f>
        <v>12.8</v>
      </c>
      <c r="F18" s="23" t="str">
        <f>IF(Eksplikatsioon!H19=0,"",Eksplikatsioon!H19)</f>
        <v/>
      </c>
      <c r="G18" s="23" t="str">
        <f>IF(Eksplikatsioon!J19=0,"",Eksplikatsioon!J19)</f>
        <v>Ainukasutuses pind</v>
      </c>
      <c r="H18" s="23" t="str">
        <f>IF(Eksplikatsioon!K19=0,"",Eksplikatsioon!K19)</f>
        <v>Tallinna Vangla</v>
      </c>
      <c r="I18" s="23" t="str">
        <f>IF(Eksplikatsioon!L19=0,"",Eksplikatsioon!L19)</f>
        <v>HPSLUEHTE9_17</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
      <c r="A19" s="23" t="str">
        <f>IF(Eksplikatsioon!A20=0,"",Eksplikatsioon!A20)</f>
        <v>01</v>
      </c>
      <c r="B19" s="60">
        <f>IF(Eksplikatsioon!B20=0,"",Eksplikatsioon!B20)</f>
        <v>2</v>
      </c>
      <c r="C19" s="23" t="str">
        <f>IF(Eksplikatsioon!C20=0,"",Eksplikatsioon!C20)</f>
        <v>ÜÜRITAV PIND</v>
      </c>
      <c r="D19" s="23" t="str">
        <f>IF(Eksplikatsioon!D20=0,"",Eksplikatsioon!D20)</f>
        <v>Kabinet/Büroo</v>
      </c>
      <c r="E19" s="58">
        <f>IF(Eksplikatsioon!F20=0,"",Eksplikatsioon!F20)</f>
        <v>16</v>
      </c>
      <c r="F19" s="23" t="str">
        <f>IF(Eksplikatsioon!H20=0,"",Eksplikatsioon!H20)</f>
        <v/>
      </c>
      <c r="G19" s="23" t="str">
        <f>IF(Eksplikatsioon!J20=0,"",Eksplikatsioon!J20)</f>
        <v>Ainukasutuses pind</v>
      </c>
      <c r="H19" s="23" t="str">
        <f>IF(Eksplikatsioon!K20=0,"",Eksplikatsioon!K20)</f>
        <v>Tallinna Vangla</v>
      </c>
      <c r="I19" s="23" t="str">
        <f>IF(Eksplikatsioon!L20=0,"",Eksplikatsioon!L20)</f>
        <v>HPSLUEHTE9_17</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
      <c r="A20" s="23" t="str">
        <f>IF(Eksplikatsioon!A21=0,"",Eksplikatsioon!A21)</f>
        <v>01</v>
      </c>
      <c r="B20" s="60">
        <f>IF(Eksplikatsioon!B21=0,"",Eksplikatsioon!B21)</f>
        <v>3</v>
      </c>
      <c r="C20" s="23" t="str">
        <f>IF(Eksplikatsioon!C21=0,"",Eksplikatsioon!C21)</f>
        <v>ÜÜRITAV PIND</v>
      </c>
      <c r="D20" s="23" t="str">
        <f>IF(Eksplikatsioon!D21=0,"",Eksplikatsioon!D21)</f>
        <v>Kabinet/Büroo</v>
      </c>
      <c r="E20" s="58">
        <f>IF(Eksplikatsioon!F21=0,"",Eksplikatsioon!F21)</f>
        <v>9.6999999999999993</v>
      </c>
      <c r="F20" s="23" t="str">
        <f>IF(Eksplikatsioon!H21=0,"",Eksplikatsioon!H21)</f>
        <v/>
      </c>
      <c r="G20" s="23" t="str">
        <f>IF(Eksplikatsioon!J21=0,"",Eksplikatsioon!J21)</f>
        <v>Ainukasutuses pind</v>
      </c>
      <c r="H20" s="23" t="str">
        <f>IF(Eksplikatsioon!K21=0,"",Eksplikatsioon!K21)</f>
        <v>Tallinna Vangla</v>
      </c>
      <c r="I20" s="23" t="str">
        <f>IF(Eksplikatsioon!L21=0,"",Eksplikatsioon!L21)</f>
        <v>HPSLUEHTE9_17</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
      <c r="A21" s="23" t="str">
        <f>IF(Eksplikatsioon!A22=0,"",Eksplikatsioon!A22)</f>
        <v>01</v>
      </c>
      <c r="B21" s="60">
        <f>IF(Eksplikatsioon!B22=0,"",Eksplikatsioon!B22)</f>
        <v>4</v>
      </c>
      <c r="C21" s="23" t="str">
        <f>IF(Eksplikatsioon!C22=0,"",Eksplikatsioon!C22)</f>
        <v>ÜÜRITAV PIND</v>
      </c>
      <c r="D21" s="23" t="str">
        <f>IF(Eksplikatsioon!D22=0,"",Eksplikatsioon!D22)</f>
        <v>Kabinet/Büroo</v>
      </c>
      <c r="E21" s="58">
        <f>IF(Eksplikatsioon!F22=0,"",Eksplikatsioon!F22)</f>
        <v>22.5</v>
      </c>
      <c r="F21" s="23" t="str">
        <f>IF(Eksplikatsioon!H22=0,"",Eksplikatsioon!H22)</f>
        <v/>
      </c>
      <c r="G21" s="23" t="str">
        <f>IF(Eksplikatsioon!J22=0,"",Eksplikatsioon!J22)</f>
        <v>Ainukasutuses pind</v>
      </c>
      <c r="H21" s="23" t="str">
        <f>IF(Eksplikatsioon!K22=0,"",Eksplikatsioon!K22)</f>
        <v>Tallinna Vangla</v>
      </c>
      <c r="I21" s="23" t="str">
        <f>IF(Eksplikatsioon!L22=0,"",Eksplikatsioon!L22)</f>
        <v>HPSLUEHTE9_17</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
      <c r="A22" s="23" t="str">
        <f>IF(Eksplikatsioon!A23=0,"",Eksplikatsioon!A23)</f>
        <v>01</v>
      </c>
      <c r="B22" s="60">
        <f>IF(Eksplikatsioon!B23=0,"",Eksplikatsioon!B23)</f>
        <v>5</v>
      </c>
      <c r="C22" s="23" t="str">
        <f>IF(Eksplikatsioon!C23=0,"",Eksplikatsioon!C23)</f>
        <v>ÜÜRITAV PIND</v>
      </c>
      <c r="D22" s="23" t="str">
        <f>IF(Eksplikatsioon!D23=0,"",Eksplikatsioon!D23)</f>
        <v>Kabinet/Büroo</v>
      </c>
      <c r="E22" s="58">
        <f>IF(Eksplikatsioon!F23=0,"",Eksplikatsioon!F23)</f>
        <v>24</v>
      </c>
      <c r="F22" s="23" t="str">
        <f>IF(Eksplikatsioon!H23=0,"",Eksplikatsioon!H23)</f>
        <v/>
      </c>
      <c r="G22" s="23" t="str">
        <f>IF(Eksplikatsioon!J23=0,"",Eksplikatsioon!J23)</f>
        <v>Ainukasutuses pind</v>
      </c>
      <c r="H22" s="23" t="str">
        <f>IF(Eksplikatsioon!K23=0,"",Eksplikatsioon!K23)</f>
        <v>Tallinna Vangla</v>
      </c>
      <c r="I22" s="23" t="str">
        <f>IF(Eksplikatsioon!L23=0,"",Eksplikatsioon!L23)</f>
        <v>HPSLUEHTE9_17</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
      <c r="A23" s="23" t="str">
        <f>IF(Eksplikatsioon!A24=0,"",Eksplikatsioon!A24)</f>
        <v>01</v>
      </c>
      <c r="B23" s="60">
        <f>IF(Eksplikatsioon!B24=0,"",Eksplikatsioon!B24)</f>
        <v>6</v>
      </c>
      <c r="C23" s="23" t="str">
        <f>IF(Eksplikatsioon!C24=0,"",Eksplikatsioon!C24)</f>
        <v>ÜÜRITAV PIND</v>
      </c>
      <c r="D23" s="23" t="str">
        <f>IF(Eksplikatsioon!D24=0,"",Eksplikatsioon!D24)</f>
        <v>Kabinet/Büroo</v>
      </c>
      <c r="E23" s="58">
        <f>IF(Eksplikatsioon!F24=0,"",Eksplikatsioon!F24)</f>
        <v>13.6</v>
      </c>
      <c r="F23" s="23" t="str">
        <f>IF(Eksplikatsioon!H24=0,"",Eksplikatsioon!H24)</f>
        <v/>
      </c>
      <c r="G23" s="23" t="str">
        <f>IF(Eksplikatsioon!J24=0,"",Eksplikatsioon!J24)</f>
        <v>Ainukasutuses pind</v>
      </c>
      <c r="H23" s="23" t="str">
        <f>IF(Eksplikatsioon!K24=0,"",Eksplikatsioon!K24)</f>
        <v>Tallinna Vangla</v>
      </c>
      <c r="I23" s="23" t="str">
        <f>IF(Eksplikatsioon!L24=0,"",Eksplikatsioon!L24)</f>
        <v>HPSLUEHTE9_17</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
      <c r="A24" s="23" t="str">
        <f>IF(Eksplikatsioon!A25=0,"",Eksplikatsioon!A25)</f>
        <v>01</v>
      </c>
      <c r="B24" s="60">
        <f>IF(Eksplikatsioon!B25=0,"",Eksplikatsioon!B25)</f>
        <v>7</v>
      </c>
      <c r="C24" s="23" t="str">
        <f>IF(Eksplikatsioon!C25=0,"",Eksplikatsioon!C25)</f>
        <v>ÜÜRITAV PIND</v>
      </c>
      <c r="D24" s="23" t="str">
        <f>IF(Eksplikatsioon!D25=0,"",Eksplikatsioon!D25)</f>
        <v>Kabinet/Büroo</v>
      </c>
      <c r="E24" s="58">
        <f>IF(Eksplikatsioon!F25=0,"",Eksplikatsioon!F25)</f>
        <v>12.3</v>
      </c>
      <c r="F24" s="23" t="str">
        <f>IF(Eksplikatsioon!H25=0,"",Eksplikatsioon!H25)</f>
        <v/>
      </c>
      <c r="G24" s="23" t="str">
        <f>IF(Eksplikatsioon!J25=0,"",Eksplikatsioon!J25)</f>
        <v>Ainukasutuses pind</v>
      </c>
      <c r="H24" s="23" t="str">
        <f>IF(Eksplikatsioon!K25=0,"",Eksplikatsioon!K25)</f>
        <v>Tallinna Vangla</v>
      </c>
      <c r="I24" s="23" t="str">
        <f>IF(Eksplikatsioon!L25=0,"",Eksplikatsioon!L25)</f>
        <v>HPSLUEHTE9_17</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
      <c r="A25" s="23" t="str">
        <f>IF(Eksplikatsioon!A26=0,"",Eksplikatsioon!A26)</f>
        <v>01</v>
      </c>
      <c r="B25" s="60">
        <f>IF(Eksplikatsioon!B26=0,"",Eksplikatsioon!B26)</f>
        <v>100</v>
      </c>
      <c r="C25" s="23" t="str">
        <f>IF(Eksplikatsioon!C26=0,"",Eksplikatsioon!C26)</f>
        <v>ÜÜRITAV PIND</v>
      </c>
      <c r="D25" s="23" t="str">
        <f>IF(Eksplikatsioon!D26=0,"",Eksplikatsioon!D26)</f>
        <v>Eesruum</v>
      </c>
      <c r="E25" s="58">
        <f>IF(Eksplikatsioon!F26=0,"",Eksplikatsioon!F26)</f>
        <v>7</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
      <c r="A26" s="23" t="str">
        <f>IF(Eksplikatsioon!A27=0,"",Eksplikatsioon!A27)</f>
        <v>01</v>
      </c>
      <c r="B26" s="60">
        <f>IF(Eksplikatsioon!B27=0,"",Eksplikatsioon!B27)</f>
        <v>101</v>
      </c>
      <c r="C26" s="23" t="str">
        <f>IF(Eksplikatsioon!C27=0,"",Eksplikatsioon!C27)</f>
        <v>ÜÜRITAV PIND</v>
      </c>
      <c r="D26" s="23" t="str">
        <f>IF(Eksplikatsioon!D27=0,"",Eksplikatsioon!D27)</f>
        <v>Eesruum</v>
      </c>
      <c r="E26" s="58">
        <f>IF(Eksplikatsioon!F27=0,"",Eksplikatsioon!F27)</f>
        <v>10.7</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
      <c r="A27" s="23" t="str">
        <f>IF(Eksplikatsioon!A28=0,"",Eksplikatsioon!A28)</f>
        <v>01</v>
      </c>
      <c r="B27" s="60">
        <f>IF(Eksplikatsioon!B28=0,"",Eksplikatsioon!B28)</f>
        <v>102</v>
      </c>
      <c r="C27" s="23" t="str">
        <f>IF(Eksplikatsioon!C28=0,"",Eksplikatsioon!C28)</f>
        <v>ÜÜRITAV PIND</v>
      </c>
      <c r="D27" s="23" t="str">
        <f>IF(Eksplikatsioon!D28=0,"",Eksplikatsioon!D28)</f>
        <v>Koridor</v>
      </c>
      <c r="E27" s="58">
        <f>IF(Eksplikatsioon!F28=0,"",Eksplikatsioon!F28)</f>
        <v>1.6</v>
      </c>
      <c r="F27" s="23" t="str">
        <f>IF(Eksplikatsioon!H28=0,"",Eksplikatsioon!H28)</f>
        <v>RAM ja ERK</v>
      </c>
      <c r="G27" s="23" t="str">
        <f>IF(Eksplikatsioon!J28=0,"",Eksplikatsioon!J28)</f>
        <v>Ühiskasutuses muu pind (korrus)</v>
      </c>
      <c r="H27" s="23" t="str">
        <f>IF(Eksplikatsioon!K28=0,"",Eksplikatsioon!K28)</f>
        <v/>
      </c>
      <c r="I27" s="23" t="str">
        <f>IF(Eksplikatsioon!L28=0,"",Eksplikatsioon!L28)</f>
        <v/>
      </c>
      <c r="J27" s="31">
        <f ca="1">IFERROR(IF($G27=Tabelid!$L$6,Eksplikatsioon!O28/SUM(Eksplikatsioon!$O28:'Eksplikatsioon'!$AG28),IF($G27=Tabelid!$L$4,IFERROR(SUMIFS($E:$E,$G:$G,Tabelid!$L$1,$C:$C,Tabelid!$J$4,$H:$H,J$2,$A:$A,$A27)/SUMIFS($E:$E,$G:$G,Tabelid!$L$1,$C:$C,Tabelid!$J$4,$A:$A,$A27),0),IF($G27=Tabelid!$L$5,IFERROR(SUMIFS($E:$E,$G:$G,Tabelid!$L$1,$C:$C,Tabelid!$J$4,$H:$H,J$2)/SUMIFS($E:$E,$G:$G,Tabelid!$L$1,$C:$C,Tabelid!$J$4),0),""))),"")</f>
        <v>0.74776668418286929</v>
      </c>
      <c r="K27" s="31">
        <f ca="1">IFERROR(IF($G27=Tabelid!$L$6,Eksplikatsioon!P28/SUM(Eksplikatsioon!$O28:'Eksplikatsioon'!$AG28),IF($G27=Tabelid!$L$4,IFERROR(SUMIFS($E:$E,$G:$G,Tabelid!$L$1,$C:$C,Tabelid!$J$4,$H:$H,K$2,$A:$A,$A27)/SUMIFS($E:$E,$G:$G,Tabelid!$L$1,$C:$C,Tabelid!$J$4,$A:$A,$A27),0),IF($G27=Tabelid!$L$5,IFERROR(SUMIFS($E:$E,$G:$G,Tabelid!$L$1,$C:$C,Tabelid!$J$4,$H:$H,K$2)/SUMIFS($E:$E,$G:$G,Tabelid!$L$1,$C:$C,Tabelid!$J$4),0),""))),"")</f>
        <v>0</v>
      </c>
      <c r="L27" s="31">
        <f ca="1">IFERROR(IF($G27=Tabelid!$L$6,Eksplikatsioon!Q28/SUM(Eksplikatsioon!$O28:'Eksplikatsioon'!$AG28),IF($G27=Tabelid!$L$4,IFERROR(SUMIFS($E:$E,$G:$G,Tabelid!$L$1,$C:$C,Tabelid!$J$4,$H:$H,L$2,$A:$A,$A27)/SUMIFS($E:$E,$G:$G,Tabelid!$L$1,$C:$C,Tabelid!$J$4,$A:$A,$A27),0),IF($G27=Tabelid!$L$5,IFERROR(SUMIFS($E:$E,$G:$G,Tabelid!$L$1,$C:$C,Tabelid!$J$4,$H:$H,L$2)/SUMIFS($E:$E,$G:$G,Tabelid!$L$1,$C:$C,Tabelid!$J$4),0),""))),"")</f>
        <v>0</v>
      </c>
      <c r="M27" s="31">
        <f ca="1">IFERROR(IF($G27=Tabelid!$L$6,Eksplikatsioon!R28/SUM(Eksplikatsioon!$O28:'Eksplikatsioon'!$AG28),IF($G27=Tabelid!$L$4,IFERROR(SUMIFS($E:$E,$G:$G,Tabelid!$L$1,$C:$C,Tabelid!$J$4,$H:$H,M$2,$A:$A,$A27)/SUMIFS($E:$E,$G:$G,Tabelid!$L$1,$C:$C,Tabelid!$J$4,$A:$A,$A27),0),IF($G27=Tabelid!$L$5,IFERROR(SUMIFS($E:$E,$G:$G,Tabelid!$L$1,$C:$C,Tabelid!$J$4,$H:$H,M$2)/SUMIFS($E:$E,$G:$G,Tabelid!$L$1,$C:$C,Tabelid!$J$4),0),""))),"")</f>
        <v>0</v>
      </c>
      <c r="N27" s="31">
        <f ca="1">IFERROR(IF($G27=Tabelid!$L$6,Eksplikatsioon!S28/SUM(Eksplikatsioon!$O28:'Eksplikatsioon'!$AG28),IF($G27=Tabelid!$L$4,IFERROR(SUMIFS($E:$E,$G:$G,Tabelid!$L$1,$C:$C,Tabelid!$J$4,$H:$H,N$2,$A:$A,$A27)/SUMIFS($E:$E,$G:$G,Tabelid!$L$1,$C:$C,Tabelid!$J$4,$A:$A,$A27),0),IF($G27=Tabelid!$L$5,IFERROR(SUMIFS($E:$E,$G:$G,Tabelid!$L$1,$C:$C,Tabelid!$J$4,$H:$H,N$2)/SUMIFS($E:$E,$G:$G,Tabelid!$L$1,$C:$C,Tabelid!$J$4),0),""))),"")</f>
        <v>0.17130846032580138</v>
      </c>
      <c r="O27" s="31">
        <f ca="1">IFERROR(IF($G27=Tabelid!$L$6,Eksplikatsioon!T28/SUM(Eksplikatsioon!$O28:'Eksplikatsioon'!$AG28),IF($G27=Tabelid!$L$4,IFERROR(SUMIFS($E:$E,$G:$G,Tabelid!$L$1,$C:$C,Tabelid!$J$4,$H:$H,O$2,$A:$A,$A27)/SUMIFS($E:$E,$G:$G,Tabelid!$L$1,$C:$C,Tabelid!$J$4,$A:$A,$A27),0),IF($G27=Tabelid!$L$5,IFERROR(SUMIFS($E:$E,$G:$G,Tabelid!$L$1,$C:$C,Tabelid!$J$4,$H:$H,O$2)/SUMIFS($E:$E,$G:$G,Tabelid!$L$1,$C:$C,Tabelid!$J$4),0),""))),"")</f>
        <v>8.0924855491329495E-2</v>
      </c>
      <c r="P27" s="31">
        <f ca="1">IFERROR(IF($G27=Tabelid!$L$6,Eksplikatsioon!U28/SUM(Eksplikatsioon!$O28:'Eksplikatsioon'!$AG28),IF($G27=Tabelid!$L$4,IFERROR(SUMIFS($E:$E,$G:$G,Tabelid!$L$1,$C:$C,Tabelid!$J$4,$H:$H,P$2,$A:$A,$A27)/SUMIFS($E:$E,$G:$G,Tabelid!$L$1,$C:$C,Tabelid!$J$4,$A:$A,$A27),0),IF($G27=Tabelid!$L$5,IFERROR(SUMIFS($E:$E,$G:$G,Tabelid!$L$1,$C:$C,Tabelid!$J$4,$H:$H,P$2)/SUMIFS($E:$E,$G:$G,Tabelid!$L$1,$C:$C,Tabelid!$J$4),0),""))),"")</f>
        <v>0</v>
      </c>
      <c r="Q27" s="31">
        <f ca="1">IFERROR(IF($G27=Tabelid!$L$6,Eksplikatsioon!V28/SUM(Eksplikatsioon!$O28:'Eksplikatsioon'!$AG28),IF($G27=Tabelid!$L$4,IFERROR(SUMIFS($E:$E,$G:$G,Tabelid!$L$1,$C:$C,Tabelid!$J$4,$H:$H,Q$2,$A:$A,$A27)/SUMIFS($E:$E,$G:$G,Tabelid!$L$1,$C:$C,Tabelid!$J$4,$A:$A,$A27),0),IF($G27=Tabelid!$L$5,IFERROR(SUMIFS($E:$E,$G:$G,Tabelid!$L$1,$C:$C,Tabelid!$J$4,$H:$H,Q$2)/SUMIFS($E:$E,$G:$G,Tabelid!$L$1,$C:$C,Tabelid!$J$4),0),""))),"")</f>
        <v>0</v>
      </c>
      <c r="R27" s="31">
        <f ca="1">IFERROR(IF($G27=Tabelid!$L$6,Eksplikatsioon!W28/SUM(Eksplikatsioon!$O28:'Eksplikatsioon'!$AG28),IF($G27=Tabelid!$L$4,IFERROR(SUMIFS($E:$E,$G:$G,Tabelid!$L$1,$C:$C,Tabelid!$J$4,$H:$H,R$2,$A:$A,$A27)/SUMIFS($E:$E,$G:$G,Tabelid!$L$1,$C:$C,Tabelid!$J$4,$A:$A,$A27),0),IF($G27=Tabelid!$L$5,IFERROR(SUMIFS($E:$E,$G:$G,Tabelid!$L$1,$C:$C,Tabelid!$J$4,$H:$H,R$2)/SUMIFS($E:$E,$G:$G,Tabelid!$L$1,$C:$C,Tabelid!$J$4),0),""))),"")</f>
        <v>0</v>
      </c>
      <c r="S27" s="31">
        <f ca="1">IFERROR(IF($G27=Tabelid!$L$6,Eksplikatsioon!X28/SUM(Eksplikatsioon!$O28:'Eksplikatsioon'!$AG28),IF($G27=Tabelid!$L$4,IFERROR(SUMIFS($E:$E,$G:$G,Tabelid!$L$1,$C:$C,Tabelid!$J$4,$H:$H,S$2,$A:$A,$A27)/SUMIFS($E:$E,$G:$G,Tabelid!$L$1,$C:$C,Tabelid!$J$4,$A:$A,$A27),0),IF($G27=Tabelid!$L$5,IFERROR(SUMIFS($E:$E,$G:$G,Tabelid!$L$1,$C:$C,Tabelid!$J$4,$H:$H,S$2)/SUMIFS($E:$E,$G:$G,Tabelid!$L$1,$C:$C,Tabelid!$J$4),0),""))),"")</f>
        <v>0</v>
      </c>
      <c r="T27" s="31">
        <f ca="1">IFERROR(IF($G27=Tabelid!$L$6,Eksplikatsioon!Y28/SUM(Eksplikatsioon!$O28:'Eksplikatsioon'!$AG28),IF($G27=Tabelid!$L$4,IFERROR(SUMIFS($E:$E,$G:$G,Tabelid!$L$1,$C:$C,Tabelid!$J$4,$H:$H,T$2,$A:$A,$A27)/SUMIFS($E:$E,$G:$G,Tabelid!$L$1,$C:$C,Tabelid!$J$4,$A:$A,$A27),0),IF($G27=Tabelid!$L$5,IFERROR(SUMIFS($E:$E,$G:$G,Tabelid!$L$1,$C:$C,Tabelid!$J$4,$H:$H,T$2)/SUMIFS($E:$E,$G:$G,Tabelid!$L$1,$C:$C,Tabelid!$J$4),0),""))),"")</f>
        <v>0</v>
      </c>
      <c r="U27" s="31">
        <f ca="1">IFERROR(IF($G27=Tabelid!$L$6,Eksplikatsioon!Z28/SUM(Eksplikatsioon!$O28:'Eksplikatsioon'!$AG28),IF($G27=Tabelid!$L$4,IFERROR(SUMIFS($E:$E,$G:$G,Tabelid!$L$1,$C:$C,Tabelid!$J$4,$H:$H,U$2,$A:$A,$A27)/SUMIFS($E:$E,$G:$G,Tabelid!$L$1,$C:$C,Tabelid!$J$4,$A:$A,$A27),0),IF($G27=Tabelid!$L$5,IFERROR(SUMIFS($E:$E,$G:$G,Tabelid!$L$1,$C:$C,Tabelid!$J$4,$H:$H,U$2)/SUMIFS($E:$E,$G:$G,Tabelid!$L$1,$C:$C,Tabelid!$J$4),0),""))),"")</f>
        <v>0</v>
      </c>
      <c r="V27" s="31">
        <f ca="1">IFERROR(IF($G27=Tabelid!$L$6,Eksplikatsioon!AA28/SUM(Eksplikatsioon!$O28:'Eksplikatsioon'!$AG28),IF($G27=Tabelid!$L$4,IFERROR(SUMIFS($E:$E,$G:$G,Tabelid!$L$1,$C:$C,Tabelid!$J$4,$H:$H,V$2,$A:$A,$A27)/SUMIFS($E:$E,$G:$G,Tabelid!$L$1,$C:$C,Tabelid!$J$4,$A:$A,$A27),0),IF($G27=Tabelid!$L$5,IFERROR(SUMIFS($E:$E,$G:$G,Tabelid!$L$1,$C:$C,Tabelid!$J$4,$H:$H,V$2)/SUMIFS($E:$E,$G:$G,Tabelid!$L$1,$C:$C,Tabelid!$J$4),0),""))),"")</f>
        <v>0</v>
      </c>
      <c r="W27" s="31">
        <f ca="1">IFERROR(IF($G27=Tabelid!$L$6,Eksplikatsioon!AB28/SUM(Eksplikatsioon!$O28:'Eksplikatsioon'!$AG28),IF($G27=Tabelid!$L$4,IFERROR(SUMIFS($E:$E,$G:$G,Tabelid!$L$1,$C:$C,Tabelid!$J$4,$H:$H,W$2,$A:$A,$A27)/SUMIFS($E:$E,$G:$G,Tabelid!$L$1,$C:$C,Tabelid!$J$4,$A:$A,$A27),0),IF($G27=Tabelid!$L$5,IFERROR(SUMIFS($E:$E,$G:$G,Tabelid!$L$1,$C:$C,Tabelid!$J$4,$H:$H,W$2)/SUMIFS($E:$E,$G:$G,Tabelid!$L$1,$C:$C,Tabelid!$J$4),0),""))),"")</f>
        <v>0</v>
      </c>
      <c r="X27" s="31">
        <f ca="1">IFERROR(IF($G27=Tabelid!$L$6,Eksplikatsioon!AC28/SUM(Eksplikatsioon!$O28:'Eksplikatsioon'!$AG28),IF($G27=Tabelid!$L$4,IFERROR(SUMIFS($E:$E,$G:$G,Tabelid!$L$1,$C:$C,Tabelid!$J$4,$H:$H,X$2,$A:$A,$A27)/SUMIFS($E:$E,$G:$G,Tabelid!$L$1,$C:$C,Tabelid!$J$4,$A:$A,$A27),0),IF($G27=Tabelid!$L$5,IFERROR(SUMIFS($E:$E,$G:$G,Tabelid!$L$1,$C:$C,Tabelid!$J$4,$H:$H,X$2)/SUMIFS($E:$E,$G:$G,Tabelid!$L$1,$C:$C,Tabelid!$J$4),0),""))),"")</f>
        <v>0</v>
      </c>
      <c r="Y27" s="31">
        <f ca="1">IFERROR(IF($G27=Tabelid!$L$6,Eksplikatsioon!AD28/SUM(Eksplikatsioon!$O28:'Eksplikatsioon'!$AG28),IF($G27=Tabelid!$L$4,IFERROR(SUMIFS($E:$E,$G:$G,Tabelid!$L$1,$C:$C,Tabelid!$J$4,$H:$H,Y$2,$A:$A,$A27)/SUMIFS($E:$E,$G:$G,Tabelid!$L$1,$C:$C,Tabelid!$J$4,$A:$A,$A27),0),IF($G27=Tabelid!$L$5,IFERROR(SUMIFS($E:$E,$G:$G,Tabelid!$L$1,$C:$C,Tabelid!$J$4,$H:$H,Y$2)/SUMIFS($E:$E,$G:$G,Tabelid!$L$1,$C:$C,Tabelid!$J$4),0),""))),"")</f>
        <v>0</v>
      </c>
      <c r="Z27" s="31">
        <f ca="1">IFERROR(IF($G27=Tabelid!$L$6,Eksplikatsioon!AE28/SUM(Eksplikatsioon!$O28:'Eksplikatsioon'!$AG28),IF($G27=Tabelid!$L$4,IFERROR(SUMIFS($E:$E,$G:$G,Tabelid!$L$1,$C:$C,Tabelid!$J$4,$H:$H,Z$2,$A:$A,$A27)/SUMIFS($E:$E,$G:$G,Tabelid!$L$1,$C:$C,Tabelid!$J$4,$A:$A,$A27),0),IF($G27=Tabelid!$L$5,IFERROR(SUMIFS($E:$E,$G:$G,Tabelid!$L$1,$C:$C,Tabelid!$J$4,$H:$H,Z$2)/SUMIFS($E:$E,$G:$G,Tabelid!$L$1,$C:$C,Tabelid!$J$4),0),""))),"")</f>
        <v>0</v>
      </c>
      <c r="AA27" s="31">
        <f ca="1">IFERROR(IF($G27=Tabelid!$L$6,Eksplikatsioon!AF28/SUM(Eksplikatsioon!$O28:'Eksplikatsioon'!$AG28),IF($G27=Tabelid!$L$4,IFERROR(SUMIFS($E:$E,$G:$G,Tabelid!$L$1,$C:$C,Tabelid!$J$4,$H:$H,AA$2,$A:$A,$A27)/SUMIFS($E:$E,$G:$G,Tabelid!$L$1,$C:$C,Tabelid!$J$4,$A:$A,$A27),0),IF($G27=Tabelid!$L$5,IFERROR(SUMIFS($E:$E,$G:$G,Tabelid!$L$1,$C:$C,Tabelid!$J$4,$H:$H,AA$2)/SUMIFS($E:$E,$G:$G,Tabelid!$L$1,$C:$C,Tabelid!$J$4),0),""))),"")</f>
        <v>0</v>
      </c>
      <c r="AB27" s="31">
        <f ca="1">IFERROR(IF($G27=Tabelid!$L$6,Eksplikatsioon!AG28/SUM(Eksplikatsioon!$O28:'Eksplikatsioon'!$AG28),IF($G27=Tabelid!$L$4,IFERROR(SUMIFS($E:$E,$G:$G,Tabelid!$L$1,$C:$C,Tabelid!$J$4,$H:$H,AB$2,$A:$A,$A27)/SUMIFS($E:$E,$G:$G,Tabelid!$L$1,$C:$C,Tabelid!$J$4,$A:$A,$A27),0),IF($G27=Tabelid!$L$5,IFERROR(SUMIFS($E:$E,$G:$G,Tabelid!$L$1,$C:$C,Tabelid!$J$4,$H:$H,AB$2)/SUMIFS($E:$E,$G:$G,Tabelid!$L$1,$C:$C,Tabelid!$J$4),0),""))),"")</f>
        <v>0</v>
      </c>
      <c r="AC27" s="31">
        <f ca="1">IFERROR(IF($G27=Tabelid!$L$6,$E27*J27,IFERROR($E27*J27/SUM($J27:$AB27)*(Eksplikatsioon!O28)/SUMPRODUCT($J27:$AB27,Eksplikatsioon!$O28:$AG28),"")),"")</f>
        <v>0</v>
      </c>
      <c r="AD27" s="31">
        <f ca="1">IFERROR(IF($G27=Tabelid!$L$6,$E27*K27,IFERROR($E27*K27/SUM($J27:$AB27)*(Eksplikatsioon!P28)/SUMPRODUCT($J27:$AB27,Eksplikatsioon!$O28:$AG28),"")),"")</f>
        <v>0</v>
      </c>
      <c r="AE27" s="31">
        <f ca="1">IFERROR(IF($G27=Tabelid!$L$6,$E27*L27,IFERROR($E27*L27/SUM($J27:$AB27)*(Eksplikatsioon!Q28)/SUMPRODUCT($J27:$AB27,Eksplikatsioon!$O28:$AG28),"")),"")</f>
        <v>0</v>
      </c>
      <c r="AF27" s="31">
        <f ca="1">IFERROR(IF($G27=Tabelid!$L$6,$E27*M27,IFERROR($E27*M27/SUM($J27:$AB27)*(Eksplikatsioon!R28)/SUMPRODUCT($J27:$AB27,Eksplikatsioon!$O28:$AG28),"")),"")</f>
        <v>0</v>
      </c>
      <c r="AG27" s="31">
        <f ca="1">IFERROR(IF($G27=Tabelid!$L$6,$E27*N27,IFERROR($E27*N27/SUM($J27:$AB27)*(Eksplikatsioon!S28)/SUMPRODUCT($J27:$AB27,Eksplikatsioon!$O28:$AG28),"")),"")</f>
        <v>1.0866666666666664</v>
      </c>
      <c r="AH27" s="31">
        <f ca="1">IFERROR(IF($G27=Tabelid!$L$6,$E27*O27,IFERROR($E27*O27/SUM($J27:$AB27)*(Eksplikatsioon!T28)/SUMPRODUCT($J27:$AB27,Eksplikatsioon!$O28:$AG28),"")),"")</f>
        <v>0.5133333333333332</v>
      </c>
      <c r="AI27" s="31">
        <f ca="1">IFERROR(IF($G27=Tabelid!$L$6,$E27*P27,IFERROR($E27*P27/SUM($J27:$AB27)*(Eksplikatsioon!U28)/SUMPRODUCT($J27:$AB27,Eksplikatsioon!$O28:$AG28),"")),"")</f>
        <v>0</v>
      </c>
      <c r="AJ27" s="31">
        <f ca="1">IFERROR(IF($G27=Tabelid!$L$6,$E27*Q27,IFERROR($E27*Q27/SUM($J27:$AB27)*(Eksplikatsioon!V28)/SUMPRODUCT($J27:$AB27,Eksplikatsioon!$O28:$AG28),"")),"")</f>
        <v>0</v>
      </c>
      <c r="AK27" s="31">
        <f ca="1">IFERROR(IF($G27=Tabelid!$L$6,$E27*R27,IFERROR($E27*R27/SUM($J27:$AB27)*(Eksplikatsioon!W28)/SUMPRODUCT($J27:$AB27,Eksplikatsioon!$O28:$AG28),"")),"")</f>
        <v>0</v>
      </c>
      <c r="AL27" s="31">
        <f ca="1">IFERROR(IF($G27=Tabelid!$L$6,$E27*S27,IFERROR($E27*S27/SUM($J27:$AB27)*(Eksplikatsioon!X28)/SUMPRODUCT($J27:$AB27,Eksplikatsioon!$O28:$AG28),"")),"")</f>
        <v>0</v>
      </c>
      <c r="AM27" s="31">
        <f ca="1">IFERROR(IF($G27=Tabelid!$L$6,$E27*T27,IFERROR($E27*T27/SUM($J27:$AB27)*(Eksplikatsioon!Y28)/SUMPRODUCT($J27:$AB27,Eksplikatsioon!$O28:$AG28),"")),"")</f>
        <v>0</v>
      </c>
      <c r="AN27" s="31">
        <f ca="1">IFERROR(IF($G27=Tabelid!$L$6,$E27*U27,IFERROR($E27*U27/SUM($J27:$AB27)*(Eksplikatsioon!Z28)/SUMPRODUCT($J27:$AB27,Eksplikatsioon!$O28:$AG28),"")),"")</f>
        <v>0</v>
      </c>
      <c r="AO27" s="31">
        <f ca="1">IFERROR(IF($G27=Tabelid!$L$6,$E27*V27,IFERROR($E27*V27/SUM($J27:$AB27)*(Eksplikatsioon!AA28)/SUMPRODUCT($J27:$AB27,Eksplikatsioon!$O28:$AG28),"")),"")</f>
        <v>0</v>
      </c>
      <c r="AP27" s="31">
        <f ca="1">IFERROR(IF($G27=Tabelid!$L$6,$E27*W27,IFERROR($E27*W27/SUM($J27:$AB27)*(Eksplikatsioon!AB28)/SUMPRODUCT($J27:$AB27,Eksplikatsioon!$O28:$AG28),"")),"")</f>
        <v>0</v>
      </c>
      <c r="AQ27" s="31">
        <f ca="1">IFERROR(IF($G27=Tabelid!$L$6,$E27*X27,IFERROR($E27*X27/SUM($J27:$AB27)*(Eksplikatsioon!AC28)/SUMPRODUCT($J27:$AB27,Eksplikatsioon!$O28:$AG28),"")),"")</f>
        <v>0</v>
      </c>
      <c r="AR27" s="31">
        <f ca="1">IFERROR(IF($G27=Tabelid!$L$6,$E27*Y27,IFERROR($E27*Y27/SUM($J27:$AB27)*(Eksplikatsioon!AD28)/SUMPRODUCT($J27:$AB27,Eksplikatsioon!$O28:$AG28),"")),"")</f>
        <v>0</v>
      </c>
      <c r="AS27" s="31">
        <f ca="1">IFERROR(IF($G27=Tabelid!$L$6,$E27*Z27,IFERROR($E27*Z27/SUM($J27:$AB27)*(Eksplikatsioon!AE28)/SUMPRODUCT($J27:$AB27,Eksplikatsioon!$O28:$AG28),"")),"")</f>
        <v>0</v>
      </c>
      <c r="AT27" s="31">
        <f ca="1">IFERROR(IF($G27=Tabelid!$L$6,$E27*AA27,IFERROR($E27*AA27/SUM($J27:$AB27)*(Eksplikatsioon!AF28)/SUMPRODUCT($J27:$AB27,Eksplikatsioon!$O28:$AG28),"")),"")</f>
        <v>0</v>
      </c>
      <c r="AU27" s="31">
        <f ca="1">IFERROR(IF($G27=Tabelid!$L$6,$E27*AB27,IFERROR($E27*AB27/SUM($J27:$AB27)*(Eksplikatsioon!AG28)/SUMPRODUCT($J27:$AB27,Eksplikatsioon!$O28:$AG28),"")),"")</f>
        <v>0</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
      <c r="A28" s="23" t="str">
        <f>IF(Eksplikatsioon!A29=0,"",Eksplikatsioon!A29)</f>
        <v>01</v>
      </c>
      <c r="B28" s="60">
        <f>IF(Eksplikatsioon!B29=0,"",Eksplikatsioon!B29)</f>
        <v>103</v>
      </c>
      <c r="C28" s="23" t="str">
        <f>IF(Eksplikatsioon!C29=0,"",Eksplikatsioon!C29)</f>
        <v>ÜÜRITAV PIND</v>
      </c>
      <c r="D28" s="23" t="str">
        <f>IF(Eksplikatsioon!D29=0,"",Eksplikatsioon!D29)</f>
        <v>Saal</v>
      </c>
      <c r="E28" s="58">
        <f>IF(Eksplikatsioon!F29=0,"",Eksplikatsioon!F29)</f>
        <v>26.3</v>
      </c>
      <c r="F28" s="23" t="str">
        <f>IF(Eksplikatsioon!H29=0,"",Eksplikatsioon!H29)</f>
        <v>RAM ja ERK</v>
      </c>
      <c r="G28" s="23" t="str">
        <f>IF(Eksplikatsioon!J29=0,"",Eksplikatsioon!J29)</f>
        <v>Ühiskasutuses muu pind (korrus)</v>
      </c>
      <c r="H28" s="23" t="str">
        <f>IF(Eksplikatsioon!K29=0,"",Eksplikatsioon!K29)</f>
        <v/>
      </c>
      <c r="I28" s="23" t="str">
        <f>IF(Eksplikatsioon!L29=0,"",Eksplikatsioon!L29)</f>
        <v/>
      </c>
      <c r="J28" s="31">
        <f ca="1">IFERROR(IF($G28=Tabelid!$L$6,Eksplikatsioon!O29/SUM(Eksplikatsioon!$O29:'Eksplikatsioon'!$AG29),IF($G28=Tabelid!$L$4,IFERROR(SUMIFS($E:$E,$G:$G,Tabelid!$L$1,$C:$C,Tabelid!$J$4,$H:$H,J$2,$A:$A,$A28)/SUMIFS($E:$E,$G:$G,Tabelid!$L$1,$C:$C,Tabelid!$J$4,$A:$A,$A28),0),IF($G28=Tabelid!$L$5,IFERROR(SUMIFS($E:$E,$G:$G,Tabelid!$L$1,$C:$C,Tabelid!$J$4,$H:$H,J$2)/SUMIFS($E:$E,$G:$G,Tabelid!$L$1,$C:$C,Tabelid!$J$4),0),""))),"")</f>
        <v>0.74776668418286929</v>
      </c>
      <c r="K28" s="31">
        <f ca="1">IFERROR(IF($G28=Tabelid!$L$6,Eksplikatsioon!P29/SUM(Eksplikatsioon!$O29:'Eksplikatsioon'!$AG29),IF($G28=Tabelid!$L$4,IFERROR(SUMIFS($E:$E,$G:$G,Tabelid!$L$1,$C:$C,Tabelid!$J$4,$H:$H,K$2,$A:$A,$A28)/SUMIFS($E:$E,$G:$G,Tabelid!$L$1,$C:$C,Tabelid!$J$4,$A:$A,$A28),0),IF($G28=Tabelid!$L$5,IFERROR(SUMIFS($E:$E,$G:$G,Tabelid!$L$1,$C:$C,Tabelid!$J$4,$H:$H,K$2)/SUMIFS($E:$E,$G:$G,Tabelid!$L$1,$C:$C,Tabelid!$J$4),0),""))),"")</f>
        <v>0</v>
      </c>
      <c r="L28" s="31">
        <f ca="1">IFERROR(IF($G28=Tabelid!$L$6,Eksplikatsioon!Q29/SUM(Eksplikatsioon!$O29:'Eksplikatsioon'!$AG29),IF($G28=Tabelid!$L$4,IFERROR(SUMIFS($E:$E,$G:$G,Tabelid!$L$1,$C:$C,Tabelid!$J$4,$H:$H,L$2,$A:$A,$A28)/SUMIFS($E:$E,$G:$G,Tabelid!$L$1,$C:$C,Tabelid!$J$4,$A:$A,$A28),0),IF($G28=Tabelid!$L$5,IFERROR(SUMIFS($E:$E,$G:$G,Tabelid!$L$1,$C:$C,Tabelid!$J$4,$H:$H,L$2)/SUMIFS($E:$E,$G:$G,Tabelid!$L$1,$C:$C,Tabelid!$J$4),0),""))),"")</f>
        <v>0</v>
      </c>
      <c r="M28" s="31">
        <f ca="1">IFERROR(IF($G28=Tabelid!$L$6,Eksplikatsioon!R29/SUM(Eksplikatsioon!$O29:'Eksplikatsioon'!$AG29),IF($G28=Tabelid!$L$4,IFERROR(SUMIFS($E:$E,$G:$G,Tabelid!$L$1,$C:$C,Tabelid!$J$4,$H:$H,M$2,$A:$A,$A28)/SUMIFS($E:$E,$G:$G,Tabelid!$L$1,$C:$C,Tabelid!$J$4,$A:$A,$A28),0),IF($G28=Tabelid!$L$5,IFERROR(SUMIFS($E:$E,$G:$G,Tabelid!$L$1,$C:$C,Tabelid!$J$4,$H:$H,M$2)/SUMIFS($E:$E,$G:$G,Tabelid!$L$1,$C:$C,Tabelid!$J$4),0),""))),"")</f>
        <v>0</v>
      </c>
      <c r="N28" s="31">
        <f ca="1">IFERROR(IF($G28=Tabelid!$L$6,Eksplikatsioon!S29/SUM(Eksplikatsioon!$O29:'Eksplikatsioon'!$AG29),IF($G28=Tabelid!$L$4,IFERROR(SUMIFS($E:$E,$G:$G,Tabelid!$L$1,$C:$C,Tabelid!$J$4,$H:$H,N$2,$A:$A,$A28)/SUMIFS($E:$E,$G:$G,Tabelid!$L$1,$C:$C,Tabelid!$J$4,$A:$A,$A28),0),IF($G28=Tabelid!$L$5,IFERROR(SUMIFS($E:$E,$G:$G,Tabelid!$L$1,$C:$C,Tabelid!$J$4,$H:$H,N$2)/SUMIFS($E:$E,$G:$G,Tabelid!$L$1,$C:$C,Tabelid!$J$4),0),""))),"")</f>
        <v>0.17130846032580138</v>
      </c>
      <c r="O28" s="31">
        <f ca="1">IFERROR(IF($G28=Tabelid!$L$6,Eksplikatsioon!T29/SUM(Eksplikatsioon!$O29:'Eksplikatsioon'!$AG29),IF($G28=Tabelid!$L$4,IFERROR(SUMIFS($E:$E,$G:$G,Tabelid!$L$1,$C:$C,Tabelid!$J$4,$H:$H,O$2,$A:$A,$A28)/SUMIFS($E:$E,$G:$G,Tabelid!$L$1,$C:$C,Tabelid!$J$4,$A:$A,$A28),0),IF($G28=Tabelid!$L$5,IFERROR(SUMIFS($E:$E,$G:$G,Tabelid!$L$1,$C:$C,Tabelid!$J$4,$H:$H,O$2)/SUMIFS($E:$E,$G:$G,Tabelid!$L$1,$C:$C,Tabelid!$J$4),0),""))),"")</f>
        <v>8.0924855491329495E-2</v>
      </c>
      <c r="P28" s="31">
        <f ca="1">IFERROR(IF($G28=Tabelid!$L$6,Eksplikatsioon!U29/SUM(Eksplikatsioon!$O29:'Eksplikatsioon'!$AG29),IF($G28=Tabelid!$L$4,IFERROR(SUMIFS($E:$E,$G:$G,Tabelid!$L$1,$C:$C,Tabelid!$J$4,$H:$H,P$2,$A:$A,$A28)/SUMIFS($E:$E,$G:$G,Tabelid!$L$1,$C:$C,Tabelid!$J$4,$A:$A,$A28),0),IF($G28=Tabelid!$L$5,IFERROR(SUMIFS($E:$E,$G:$G,Tabelid!$L$1,$C:$C,Tabelid!$J$4,$H:$H,P$2)/SUMIFS($E:$E,$G:$G,Tabelid!$L$1,$C:$C,Tabelid!$J$4),0),""))),"")</f>
        <v>0</v>
      </c>
      <c r="Q28" s="31">
        <f ca="1">IFERROR(IF($G28=Tabelid!$L$6,Eksplikatsioon!V29/SUM(Eksplikatsioon!$O29:'Eksplikatsioon'!$AG29),IF($G28=Tabelid!$L$4,IFERROR(SUMIFS($E:$E,$G:$G,Tabelid!$L$1,$C:$C,Tabelid!$J$4,$H:$H,Q$2,$A:$A,$A28)/SUMIFS($E:$E,$G:$G,Tabelid!$L$1,$C:$C,Tabelid!$J$4,$A:$A,$A28),0),IF($G28=Tabelid!$L$5,IFERROR(SUMIFS($E:$E,$G:$G,Tabelid!$L$1,$C:$C,Tabelid!$J$4,$H:$H,Q$2)/SUMIFS($E:$E,$G:$G,Tabelid!$L$1,$C:$C,Tabelid!$J$4),0),""))),"")</f>
        <v>0</v>
      </c>
      <c r="R28" s="31">
        <f ca="1">IFERROR(IF($G28=Tabelid!$L$6,Eksplikatsioon!W29/SUM(Eksplikatsioon!$O29:'Eksplikatsioon'!$AG29),IF($G28=Tabelid!$L$4,IFERROR(SUMIFS($E:$E,$G:$G,Tabelid!$L$1,$C:$C,Tabelid!$J$4,$H:$H,R$2,$A:$A,$A28)/SUMIFS($E:$E,$G:$G,Tabelid!$L$1,$C:$C,Tabelid!$J$4,$A:$A,$A28),0),IF($G28=Tabelid!$L$5,IFERROR(SUMIFS($E:$E,$G:$G,Tabelid!$L$1,$C:$C,Tabelid!$J$4,$H:$H,R$2)/SUMIFS($E:$E,$G:$G,Tabelid!$L$1,$C:$C,Tabelid!$J$4),0),""))),"")</f>
        <v>0</v>
      </c>
      <c r="S28" s="31">
        <f ca="1">IFERROR(IF($G28=Tabelid!$L$6,Eksplikatsioon!X29/SUM(Eksplikatsioon!$O29:'Eksplikatsioon'!$AG29),IF($G28=Tabelid!$L$4,IFERROR(SUMIFS($E:$E,$G:$G,Tabelid!$L$1,$C:$C,Tabelid!$J$4,$H:$H,S$2,$A:$A,$A28)/SUMIFS($E:$E,$G:$G,Tabelid!$L$1,$C:$C,Tabelid!$J$4,$A:$A,$A28),0),IF($G28=Tabelid!$L$5,IFERROR(SUMIFS($E:$E,$G:$G,Tabelid!$L$1,$C:$C,Tabelid!$J$4,$H:$H,S$2)/SUMIFS($E:$E,$G:$G,Tabelid!$L$1,$C:$C,Tabelid!$J$4),0),""))),"")</f>
        <v>0</v>
      </c>
      <c r="T28" s="31">
        <f ca="1">IFERROR(IF($G28=Tabelid!$L$6,Eksplikatsioon!Y29/SUM(Eksplikatsioon!$O29:'Eksplikatsioon'!$AG29),IF($G28=Tabelid!$L$4,IFERROR(SUMIFS($E:$E,$G:$G,Tabelid!$L$1,$C:$C,Tabelid!$J$4,$H:$H,T$2,$A:$A,$A28)/SUMIFS($E:$E,$G:$G,Tabelid!$L$1,$C:$C,Tabelid!$J$4,$A:$A,$A28),0),IF($G28=Tabelid!$L$5,IFERROR(SUMIFS($E:$E,$G:$G,Tabelid!$L$1,$C:$C,Tabelid!$J$4,$H:$H,T$2)/SUMIFS($E:$E,$G:$G,Tabelid!$L$1,$C:$C,Tabelid!$J$4),0),""))),"")</f>
        <v>0</v>
      </c>
      <c r="U28" s="31">
        <f ca="1">IFERROR(IF($G28=Tabelid!$L$6,Eksplikatsioon!Z29/SUM(Eksplikatsioon!$O29:'Eksplikatsioon'!$AG29),IF($G28=Tabelid!$L$4,IFERROR(SUMIFS($E:$E,$G:$G,Tabelid!$L$1,$C:$C,Tabelid!$J$4,$H:$H,U$2,$A:$A,$A28)/SUMIFS($E:$E,$G:$G,Tabelid!$L$1,$C:$C,Tabelid!$J$4,$A:$A,$A28),0),IF($G28=Tabelid!$L$5,IFERROR(SUMIFS($E:$E,$G:$G,Tabelid!$L$1,$C:$C,Tabelid!$J$4,$H:$H,U$2)/SUMIFS($E:$E,$G:$G,Tabelid!$L$1,$C:$C,Tabelid!$J$4),0),""))),"")</f>
        <v>0</v>
      </c>
      <c r="V28" s="31">
        <f ca="1">IFERROR(IF($G28=Tabelid!$L$6,Eksplikatsioon!AA29/SUM(Eksplikatsioon!$O29:'Eksplikatsioon'!$AG29),IF($G28=Tabelid!$L$4,IFERROR(SUMIFS($E:$E,$G:$G,Tabelid!$L$1,$C:$C,Tabelid!$J$4,$H:$H,V$2,$A:$A,$A28)/SUMIFS($E:$E,$G:$G,Tabelid!$L$1,$C:$C,Tabelid!$J$4,$A:$A,$A28),0),IF($G28=Tabelid!$L$5,IFERROR(SUMIFS($E:$E,$G:$G,Tabelid!$L$1,$C:$C,Tabelid!$J$4,$H:$H,V$2)/SUMIFS($E:$E,$G:$G,Tabelid!$L$1,$C:$C,Tabelid!$J$4),0),""))),"")</f>
        <v>0</v>
      </c>
      <c r="W28" s="31">
        <f ca="1">IFERROR(IF($G28=Tabelid!$L$6,Eksplikatsioon!AB29/SUM(Eksplikatsioon!$O29:'Eksplikatsioon'!$AG29),IF($G28=Tabelid!$L$4,IFERROR(SUMIFS($E:$E,$G:$G,Tabelid!$L$1,$C:$C,Tabelid!$J$4,$H:$H,W$2,$A:$A,$A28)/SUMIFS($E:$E,$G:$G,Tabelid!$L$1,$C:$C,Tabelid!$J$4,$A:$A,$A28),0),IF($G28=Tabelid!$L$5,IFERROR(SUMIFS($E:$E,$G:$G,Tabelid!$L$1,$C:$C,Tabelid!$J$4,$H:$H,W$2)/SUMIFS($E:$E,$G:$G,Tabelid!$L$1,$C:$C,Tabelid!$J$4),0),""))),"")</f>
        <v>0</v>
      </c>
      <c r="X28" s="31">
        <f ca="1">IFERROR(IF($G28=Tabelid!$L$6,Eksplikatsioon!AC29/SUM(Eksplikatsioon!$O29:'Eksplikatsioon'!$AG29),IF($G28=Tabelid!$L$4,IFERROR(SUMIFS($E:$E,$G:$G,Tabelid!$L$1,$C:$C,Tabelid!$J$4,$H:$H,X$2,$A:$A,$A28)/SUMIFS($E:$E,$G:$G,Tabelid!$L$1,$C:$C,Tabelid!$J$4,$A:$A,$A28),0),IF($G28=Tabelid!$L$5,IFERROR(SUMIFS($E:$E,$G:$G,Tabelid!$L$1,$C:$C,Tabelid!$J$4,$H:$H,X$2)/SUMIFS($E:$E,$G:$G,Tabelid!$L$1,$C:$C,Tabelid!$J$4),0),""))),"")</f>
        <v>0</v>
      </c>
      <c r="Y28" s="31">
        <f ca="1">IFERROR(IF($G28=Tabelid!$L$6,Eksplikatsioon!AD29/SUM(Eksplikatsioon!$O29:'Eksplikatsioon'!$AG29),IF($G28=Tabelid!$L$4,IFERROR(SUMIFS($E:$E,$G:$G,Tabelid!$L$1,$C:$C,Tabelid!$J$4,$H:$H,Y$2,$A:$A,$A28)/SUMIFS($E:$E,$G:$G,Tabelid!$L$1,$C:$C,Tabelid!$J$4,$A:$A,$A28),0),IF($G28=Tabelid!$L$5,IFERROR(SUMIFS($E:$E,$G:$G,Tabelid!$L$1,$C:$C,Tabelid!$J$4,$H:$H,Y$2)/SUMIFS($E:$E,$G:$G,Tabelid!$L$1,$C:$C,Tabelid!$J$4),0),""))),"")</f>
        <v>0</v>
      </c>
      <c r="Z28" s="31">
        <f ca="1">IFERROR(IF($G28=Tabelid!$L$6,Eksplikatsioon!AE29/SUM(Eksplikatsioon!$O29:'Eksplikatsioon'!$AG29),IF($G28=Tabelid!$L$4,IFERROR(SUMIFS($E:$E,$G:$G,Tabelid!$L$1,$C:$C,Tabelid!$J$4,$H:$H,Z$2,$A:$A,$A28)/SUMIFS($E:$E,$G:$G,Tabelid!$L$1,$C:$C,Tabelid!$J$4,$A:$A,$A28),0),IF($G28=Tabelid!$L$5,IFERROR(SUMIFS($E:$E,$G:$G,Tabelid!$L$1,$C:$C,Tabelid!$J$4,$H:$H,Z$2)/SUMIFS($E:$E,$G:$G,Tabelid!$L$1,$C:$C,Tabelid!$J$4),0),""))),"")</f>
        <v>0</v>
      </c>
      <c r="AA28" s="31">
        <f ca="1">IFERROR(IF($G28=Tabelid!$L$6,Eksplikatsioon!AF29/SUM(Eksplikatsioon!$O29:'Eksplikatsioon'!$AG29),IF($G28=Tabelid!$L$4,IFERROR(SUMIFS($E:$E,$G:$G,Tabelid!$L$1,$C:$C,Tabelid!$J$4,$H:$H,AA$2,$A:$A,$A28)/SUMIFS($E:$E,$G:$G,Tabelid!$L$1,$C:$C,Tabelid!$J$4,$A:$A,$A28),0),IF($G28=Tabelid!$L$5,IFERROR(SUMIFS($E:$E,$G:$G,Tabelid!$L$1,$C:$C,Tabelid!$J$4,$H:$H,AA$2)/SUMIFS($E:$E,$G:$G,Tabelid!$L$1,$C:$C,Tabelid!$J$4),0),""))),"")</f>
        <v>0</v>
      </c>
      <c r="AB28" s="31">
        <f ca="1">IFERROR(IF($G28=Tabelid!$L$6,Eksplikatsioon!AG29/SUM(Eksplikatsioon!$O29:'Eksplikatsioon'!$AG29),IF($G28=Tabelid!$L$4,IFERROR(SUMIFS($E:$E,$G:$G,Tabelid!$L$1,$C:$C,Tabelid!$J$4,$H:$H,AB$2,$A:$A,$A28)/SUMIFS($E:$E,$G:$G,Tabelid!$L$1,$C:$C,Tabelid!$J$4,$A:$A,$A28),0),IF($G28=Tabelid!$L$5,IFERROR(SUMIFS($E:$E,$G:$G,Tabelid!$L$1,$C:$C,Tabelid!$J$4,$H:$H,AB$2)/SUMIFS($E:$E,$G:$G,Tabelid!$L$1,$C:$C,Tabelid!$J$4),0),""))),"")</f>
        <v>0</v>
      </c>
      <c r="AC28" s="31">
        <f ca="1">IFERROR(IF($G28=Tabelid!$L$6,$E28*J28,IFERROR($E28*J28/SUM($J28:$AB28)*(Eksplikatsioon!O29)/SUMPRODUCT($J28:$AB28,Eksplikatsioon!$O29:$AG29),"")),"")</f>
        <v>0</v>
      </c>
      <c r="AD28" s="31">
        <f ca="1">IFERROR(IF($G28=Tabelid!$L$6,$E28*K28,IFERROR($E28*K28/SUM($J28:$AB28)*(Eksplikatsioon!P29)/SUMPRODUCT($J28:$AB28,Eksplikatsioon!$O29:$AG29),"")),"")</f>
        <v>0</v>
      </c>
      <c r="AE28" s="31">
        <f ca="1">IFERROR(IF($G28=Tabelid!$L$6,$E28*L28,IFERROR($E28*L28/SUM($J28:$AB28)*(Eksplikatsioon!Q29)/SUMPRODUCT($J28:$AB28,Eksplikatsioon!$O29:$AG29),"")),"")</f>
        <v>0</v>
      </c>
      <c r="AF28" s="31">
        <f ca="1">IFERROR(IF($G28=Tabelid!$L$6,$E28*M28,IFERROR($E28*M28/SUM($J28:$AB28)*(Eksplikatsioon!R29)/SUMPRODUCT($J28:$AB28,Eksplikatsioon!$O29:$AG29),"")),"")</f>
        <v>0</v>
      </c>
      <c r="AG28" s="31">
        <f ca="1">IFERROR(IF($G28=Tabelid!$L$6,$E28*N28,IFERROR($E28*N28/SUM($J28:$AB28)*(Eksplikatsioon!S29)/SUMPRODUCT($J28:$AB28,Eksplikatsioon!$O29:$AG29),"")),"")</f>
        <v>17.862083333333327</v>
      </c>
      <c r="AH28" s="31">
        <f ca="1">IFERROR(IF($G28=Tabelid!$L$6,$E28*O28,IFERROR($E28*O28/SUM($J28:$AB28)*(Eksplikatsioon!T29)/SUMPRODUCT($J28:$AB28,Eksplikatsioon!$O29:$AG29),"")),"")</f>
        <v>8.4379166666666645</v>
      </c>
      <c r="AI28" s="31">
        <f ca="1">IFERROR(IF($G28=Tabelid!$L$6,$E28*P28,IFERROR($E28*P28/SUM($J28:$AB28)*(Eksplikatsioon!U29)/SUMPRODUCT($J28:$AB28,Eksplikatsioon!$O29:$AG29),"")),"")</f>
        <v>0</v>
      </c>
      <c r="AJ28" s="31">
        <f ca="1">IFERROR(IF($G28=Tabelid!$L$6,$E28*Q28,IFERROR($E28*Q28/SUM($J28:$AB28)*(Eksplikatsioon!V29)/SUMPRODUCT($J28:$AB28,Eksplikatsioon!$O29:$AG29),"")),"")</f>
        <v>0</v>
      </c>
      <c r="AK28" s="31">
        <f ca="1">IFERROR(IF($G28=Tabelid!$L$6,$E28*R28,IFERROR($E28*R28/SUM($J28:$AB28)*(Eksplikatsioon!W29)/SUMPRODUCT($J28:$AB28,Eksplikatsioon!$O29:$AG29),"")),"")</f>
        <v>0</v>
      </c>
      <c r="AL28" s="31">
        <f ca="1">IFERROR(IF($G28=Tabelid!$L$6,$E28*S28,IFERROR($E28*S28/SUM($J28:$AB28)*(Eksplikatsioon!X29)/SUMPRODUCT($J28:$AB28,Eksplikatsioon!$O29:$AG29),"")),"")</f>
        <v>0</v>
      </c>
      <c r="AM28" s="31">
        <f ca="1">IFERROR(IF($G28=Tabelid!$L$6,$E28*T28,IFERROR($E28*T28/SUM($J28:$AB28)*(Eksplikatsioon!Y29)/SUMPRODUCT($J28:$AB28,Eksplikatsioon!$O29:$AG29),"")),"")</f>
        <v>0</v>
      </c>
      <c r="AN28" s="31">
        <f ca="1">IFERROR(IF($G28=Tabelid!$L$6,$E28*U28,IFERROR($E28*U28/SUM($J28:$AB28)*(Eksplikatsioon!Z29)/SUMPRODUCT($J28:$AB28,Eksplikatsioon!$O29:$AG29),"")),"")</f>
        <v>0</v>
      </c>
      <c r="AO28" s="31">
        <f ca="1">IFERROR(IF($G28=Tabelid!$L$6,$E28*V28,IFERROR($E28*V28/SUM($J28:$AB28)*(Eksplikatsioon!AA29)/SUMPRODUCT($J28:$AB28,Eksplikatsioon!$O29:$AG29),"")),"")</f>
        <v>0</v>
      </c>
      <c r="AP28" s="31">
        <f ca="1">IFERROR(IF($G28=Tabelid!$L$6,$E28*W28,IFERROR($E28*W28/SUM($J28:$AB28)*(Eksplikatsioon!AB29)/SUMPRODUCT($J28:$AB28,Eksplikatsioon!$O29:$AG29),"")),"")</f>
        <v>0</v>
      </c>
      <c r="AQ28" s="31">
        <f ca="1">IFERROR(IF($G28=Tabelid!$L$6,$E28*X28,IFERROR($E28*X28/SUM($J28:$AB28)*(Eksplikatsioon!AC29)/SUMPRODUCT($J28:$AB28,Eksplikatsioon!$O29:$AG29),"")),"")</f>
        <v>0</v>
      </c>
      <c r="AR28" s="31">
        <f ca="1">IFERROR(IF($G28=Tabelid!$L$6,$E28*Y28,IFERROR($E28*Y28/SUM($J28:$AB28)*(Eksplikatsioon!AD29)/SUMPRODUCT($J28:$AB28,Eksplikatsioon!$O29:$AG29),"")),"")</f>
        <v>0</v>
      </c>
      <c r="AS28" s="31">
        <f ca="1">IFERROR(IF($G28=Tabelid!$L$6,$E28*Z28,IFERROR($E28*Z28/SUM($J28:$AB28)*(Eksplikatsioon!AE29)/SUMPRODUCT($J28:$AB28,Eksplikatsioon!$O29:$AG29),"")),"")</f>
        <v>0</v>
      </c>
      <c r="AT28" s="31">
        <f ca="1">IFERROR(IF($G28=Tabelid!$L$6,$E28*AA28,IFERROR($E28*AA28/SUM($J28:$AB28)*(Eksplikatsioon!AF29)/SUMPRODUCT($J28:$AB28,Eksplikatsioon!$O29:$AG29),"")),"")</f>
        <v>0</v>
      </c>
      <c r="AU28" s="31">
        <f ca="1">IFERROR(IF($G28=Tabelid!$L$6,$E28*AB28,IFERROR($E28*AB28/SUM($J28:$AB28)*(Eksplikatsioon!AG29)/SUMPRODUCT($J28:$AB28,Eksplikatsioon!$O29:$AG29),"")),"")</f>
        <v>0</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
      <c r="A29" s="23" t="str">
        <f>IF(Eksplikatsioon!A30=0,"",Eksplikatsioon!A30)</f>
        <v>01</v>
      </c>
      <c r="B29" s="60">
        <f>IF(Eksplikatsioon!B30=0,"",Eksplikatsioon!B30)</f>
        <v>104</v>
      </c>
      <c r="C29" s="23" t="str">
        <f>IF(Eksplikatsioon!C30=0,"",Eksplikatsioon!C30)</f>
        <v>ÜÜRITAV PIND</v>
      </c>
      <c r="D29" s="23" t="str">
        <f>IF(Eksplikatsioon!D30=0,"",Eksplikatsioon!D30)</f>
        <v>Kabinet/Büroo</v>
      </c>
      <c r="E29" s="58">
        <f>IF(Eksplikatsioon!F30=0,"",Eksplikatsioon!F30)</f>
        <v>12.6</v>
      </c>
      <c r="F29" s="23" t="str">
        <f>IF(Eksplikatsioon!H30=0,"",Eksplikatsioon!H30)</f>
        <v/>
      </c>
      <c r="G29" s="23" t="str">
        <f>IF(Eksplikatsioon!J30=0,"",Eksplikatsioon!J30)</f>
        <v>Ainukasutuses pind</v>
      </c>
      <c r="H29" s="23" t="str">
        <f>IF(Eksplikatsioon!K30=0,"",Eksplikatsioon!K30)</f>
        <v>Rahandusministeerium</v>
      </c>
      <c r="I29" s="23" t="str">
        <f>IF(Eksplikatsioon!L30=0,"",Eksplikatsioon!L30)</f>
        <v>HPSLUEHTE9_18</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
      <c r="A30" s="23" t="str">
        <f>IF(Eksplikatsioon!A31=0,"",Eksplikatsioon!A31)</f>
        <v>01</v>
      </c>
      <c r="B30" s="60">
        <f>IF(Eksplikatsioon!B31=0,"",Eksplikatsioon!B31)</f>
        <v>105</v>
      </c>
      <c r="C30" s="23" t="str">
        <f>IF(Eksplikatsioon!C31=0,"",Eksplikatsioon!C31)</f>
        <v>ÜÜRITAV PIND</v>
      </c>
      <c r="D30" s="23" t="str">
        <f>IF(Eksplikatsioon!D31=0,"",Eksplikatsioon!D31)</f>
        <v>Kabinet/Büroo</v>
      </c>
      <c r="E30" s="58">
        <f>IF(Eksplikatsioon!F31=0,"",Eksplikatsioon!F31)</f>
        <v>15.4</v>
      </c>
      <c r="F30" s="23" t="str">
        <f>IF(Eksplikatsioon!H31=0,"",Eksplikatsioon!H31)</f>
        <v/>
      </c>
      <c r="G30" s="23" t="str">
        <f>IF(Eksplikatsioon!J31=0,"",Eksplikatsioon!J31)</f>
        <v>Ainukasutuses pind</v>
      </c>
      <c r="H30" s="23" t="str">
        <f>IF(Eksplikatsioon!K31=0,"",Eksplikatsioon!K31)</f>
        <v>Eesti Rahvakultuuri Keskus</v>
      </c>
      <c r="I30" s="23" t="str">
        <f>IF(Eksplikatsioon!L31=0,"",Eksplikatsioon!L31)</f>
        <v>HPSLUEHTE9_21</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
      <c r="A31" s="23" t="str">
        <f>IF(Eksplikatsioon!A32=0,"",Eksplikatsioon!A32)</f>
        <v>01</v>
      </c>
      <c r="B31" s="60">
        <f>IF(Eksplikatsioon!B32=0,"",Eksplikatsioon!B32)</f>
        <v>106</v>
      </c>
      <c r="C31" s="23" t="str">
        <f>IF(Eksplikatsioon!C32=0,"",Eksplikatsioon!C32)</f>
        <v>ÜÜRITAV PIND</v>
      </c>
      <c r="D31" s="23" t="str">
        <f>IF(Eksplikatsioon!D32=0,"",Eksplikatsioon!D32)</f>
        <v>Abiruum</v>
      </c>
      <c r="E31" s="58">
        <f>IF(Eksplikatsioon!F32=0,"",Eksplikatsioon!F32)</f>
        <v>17.100000000000001</v>
      </c>
      <c r="F31" s="23" t="str">
        <f>IF(Eksplikatsioon!H32=0,"",Eksplikatsioon!H32)</f>
        <v>RAM</v>
      </c>
      <c r="G31" s="23" t="str">
        <f>IF(Eksplikatsioon!J32=0,"",Eksplikatsioon!J32)</f>
        <v>Ühiskasutuses muu pind (korrus)</v>
      </c>
      <c r="H31" s="23" t="str">
        <f>IF(Eksplikatsioon!K32=0,"",Eksplikatsioon!K32)</f>
        <v/>
      </c>
      <c r="I31" s="23" t="str">
        <f>IF(Eksplikatsioon!L32=0,"",Eksplikatsioon!L32)</f>
        <v/>
      </c>
      <c r="J31" s="31">
        <f ca="1">IFERROR(IF($G31=Tabelid!$L$6,Eksplikatsioon!O32/SUM(Eksplikatsioon!$O32:'Eksplikatsioon'!$AG32),IF($G31=Tabelid!$L$4,IFERROR(SUMIFS($E:$E,$G:$G,Tabelid!$L$1,$C:$C,Tabelid!$J$4,$H:$H,J$2,$A:$A,$A31)/SUMIFS($E:$E,$G:$G,Tabelid!$L$1,$C:$C,Tabelid!$J$4,$A:$A,$A31),0),IF($G31=Tabelid!$L$5,IFERROR(SUMIFS($E:$E,$G:$G,Tabelid!$L$1,$C:$C,Tabelid!$J$4,$H:$H,J$2)/SUMIFS($E:$E,$G:$G,Tabelid!$L$1,$C:$C,Tabelid!$J$4),0),""))),"")</f>
        <v>0.74776668418286929</v>
      </c>
      <c r="K31" s="31">
        <f ca="1">IFERROR(IF($G31=Tabelid!$L$6,Eksplikatsioon!P32/SUM(Eksplikatsioon!$O32:'Eksplikatsioon'!$AG32),IF($G31=Tabelid!$L$4,IFERROR(SUMIFS($E:$E,$G:$G,Tabelid!$L$1,$C:$C,Tabelid!$J$4,$H:$H,K$2,$A:$A,$A31)/SUMIFS($E:$E,$G:$G,Tabelid!$L$1,$C:$C,Tabelid!$J$4,$A:$A,$A31),0),IF($G31=Tabelid!$L$5,IFERROR(SUMIFS($E:$E,$G:$G,Tabelid!$L$1,$C:$C,Tabelid!$J$4,$H:$H,K$2)/SUMIFS($E:$E,$G:$G,Tabelid!$L$1,$C:$C,Tabelid!$J$4),0),""))),"")</f>
        <v>0</v>
      </c>
      <c r="L31" s="31">
        <f ca="1">IFERROR(IF($G31=Tabelid!$L$6,Eksplikatsioon!Q32/SUM(Eksplikatsioon!$O32:'Eksplikatsioon'!$AG32),IF($G31=Tabelid!$L$4,IFERROR(SUMIFS($E:$E,$G:$G,Tabelid!$L$1,$C:$C,Tabelid!$J$4,$H:$H,L$2,$A:$A,$A31)/SUMIFS($E:$E,$G:$G,Tabelid!$L$1,$C:$C,Tabelid!$J$4,$A:$A,$A31),0),IF($G31=Tabelid!$L$5,IFERROR(SUMIFS($E:$E,$G:$G,Tabelid!$L$1,$C:$C,Tabelid!$J$4,$H:$H,L$2)/SUMIFS($E:$E,$G:$G,Tabelid!$L$1,$C:$C,Tabelid!$J$4),0),""))),"")</f>
        <v>0</v>
      </c>
      <c r="M31" s="31">
        <f ca="1">IFERROR(IF($G31=Tabelid!$L$6,Eksplikatsioon!R32/SUM(Eksplikatsioon!$O32:'Eksplikatsioon'!$AG32),IF($G31=Tabelid!$L$4,IFERROR(SUMIFS($E:$E,$G:$G,Tabelid!$L$1,$C:$C,Tabelid!$J$4,$H:$H,M$2,$A:$A,$A31)/SUMIFS($E:$E,$G:$G,Tabelid!$L$1,$C:$C,Tabelid!$J$4,$A:$A,$A31),0),IF($G31=Tabelid!$L$5,IFERROR(SUMIFS($E:$E,$G:$G,Tabelid!$L$1,$C:$C,Tabelid!$J$4,$H:$H,M$2)/SUMIFS($E:$E,$G:$G,Tabelid!$L$1,$C:$C,Tabelid!$J$4),0),""))),"")</f>
        <v>0</v>
      </c>
      <c r="N31" s="31">
        <f ca="1">IFERROR(IF($G31=Tabelid!$L$6,Eksplikatsioon!S32/SUM(Eksplikatsioon!$O32:'Eksplikatsioon'!$AG32),IF($G31=Tabelid!$L$4,IFERROR(SUMIFS($E:$E,$G:$G,Tabelid!$L$1,$C:$C,Tabelid!$J$4,$H:$H,N$2,$A:$A,$A31)/SUMIFS($E:$E,$G:$G,Tabelid!$L$1,$C:$C,Tabelid!$J$4,$A:$A,$A31),0),IF($G31=Tabelid!$L$5,IFERROR(SUMIFS($E:$E,$G:$G,Tabelid!$L$1,$C:$C,Tabelid!$J$4,$H:$H,N$2)/SUMIFS($E:$E,$G:$G,Tabelid!$L$1,$C:$C,Tabelid!$J$4),0),""))),"")</f>
        <v>0.17130846032580138</v>
      </c>
      <c r="O31" s="31">
        <f ca="1">IFERROR(IF($G31=Tabelid!$L$6,Eksplikatsioon!T32/SUM(Eksplikatsioon!$O32:'Eksplikatsioon'!$AG32),IF($G31=Tabelid!$L$4,IFERROR(SUMIFS($E:$E,$G:$G,Tabelid!$L$1,$C:$C,Tabelid!$J$4,$H:$H,O$2,$A:$A,$A31)/SUMIFS($E:$E,$G:$G,Tabelid!$L$1,$C:$C,Tabelid!$J$4,$A:$A,$A31),0),IF($G31=Tabelid!$L$5,IFERROR(SUMIFS($E:$E,$G:$G,Tabelid!$L$1,$C:$C,Tabelid!$J$4,$H:$H,O$2)/SUMIFS($E:$E,$G:$G,Tabelid!$L$1,$C:$C,Tabelid!$J$4),0),""))),"")</f>
        <v>8.0924855491329495E-2</v>
      </c>
      <c r="P31" s="31">
        <f ca="1">IFERROR(IF($G31=Tabelid!$L$6,Eksplikatsioon!U32/SUM(Eksplikatsioon!$O32:'Eksplikatsioon'!$AG32),IF($G31=Tabelid!$L$4,IFERROR(SUMIFS($E:$E,$G:$G,Tabelid!$L$1,$C:$C,Tabelid!$J$4,$H:$H,P$2,$A:$A,$A31)/SUMIFS($E:$E,$G:$G,Tabelid!$L$1,$C:$C,Tabelid!$J$4,$A:$A,$A31),0),IF($G31=Tabelid!$L$5,IFERROR(SUMIFS($E:$E,$G:$G,Tabelid!$L$1,$C:$C,Tabelid!$J$4,$H:$H,P$2)/SUMIFS($E:$E,$G:$G,Tabelid!$L$1,$C:$C,Tabelid!$J$4),0),""))),"")</f>
        <v>0</v>
      </c>
      <c r="Q31" s="31">
        <f ca="1">IFERROR(IF($G31=Tabelid!$L$6,Eksplikatsioon!V32/SUM(Eksplikatsioon!$O32:'Eksplikatsioon'!$AG32),IF($G31=Tabelid!$L$4,IFERROR(SUMIFS($E:$E,$G:$G,Tabelid!$L$1,$C:$C,Tabelid!$J$4,$H:$H,Q$2,$A:$A,$A31)/SUMIFS($E:$E,$G:$G,Tabelid!$L$1,$C:$C,Tabelid!$J$4,$A:$A,$A31),0),IF($G31=Tabelid!$L$5,IFERROR(SUMIFS($E:$E,$G:$G,Tabelid!$L$1,$C:$C,Tabelid!$J$4,$H:$H,Q$2)/SUMIFS($E:$E,$G:$G,Tabelid!$L$1,$C:$C,Tabelid!$J$4),0),""))),"")</f>
        <v>0</v>
      </c>
      <c r="R31" s="31">
        <f ca="1">IFERROR(IF($G31=Tabelid!$L$6,Eksplikatsioon!W32/SUM(Eksplikatsioon!$O32:'Eksplikatsioon'!$AG32),IF($G31=Tabelid!$L$4,IFERROR(SUMIFS($E:$E,$G:$G,Tabelid!$L$1,$C:$C,Tabelid!$J$4,$H:$H,R$2,$A:$A,$A31)/SUMIFS($E:$E,$G:$G,Tabelid!$L$1,$C:$C,Tabelid!$J$4,$A:$A,$A31),0),IF($G31=Tabelid!$L$5,IFERROR(SUMIFS($E:$E,$G:$G,Tabelid!$L$1,$C:$C,Tabelid!$J$4,$H:$H,R$2)/SUMIFS($E:$E,$G:$G,Tabelid!$L$1,$C:$C,Tabelid!$J$4),0),""))),"")</f>
        <v>0</v>
      </c>
      <c r="S31" s="31">
        <f ca="1">IFERROR(IF($G31=Tabelid!$L$6,Eksplikatsioon!X32/SUM(Eksplikatsioon!$O32:'Eksplikatsioon'!$AG32),IF($G31=Tabelid!$L$4,IFERROR(SUMIFS($E:$E,$G:$G,Tabelid!$L$1,$C:$C,Tabelid!$J$4,$H:$H,S$2,$A:$A,$A31)/SUMIFS($E:$E,$G:$G,Tabelid!$L$1,$C:$C,Tabelid!$J$4,$A:$A,$A31),0),IF($G31=Tabelid!$L$5,IFERROR(SUMIFS($E:$E,$G:$G,Tabelid!$L$1,$C:$C,Tabelid!$J$4,$H:$H,S$2)/SUMIFS($E:$E,$G:$G,Tabelid!$L$1,$C:$C,Tabelid!$J$4),0),""))),"")</f>
        <v>0</v>
      </c>
      <c r="T31" s="31">
        <f ca="1">IFERROR(IF($G31=Tabelid!$L$6,Eksplikatsioon!Y32/SUM(Eksplikatsioon!$O32:'Eksplikatsioon'!$AG32),IF($G31=Tabelid!$L$4,IFERROR(SUMIFS($E:$E,$G:$G,Tabelid!$L$1,$C:$C,Tabelid!$J$4,$H:$H,T$2,$A:$A,$A31)/SUMIFS($E:$E,$G:$G,Tabelid!$L$1,$C:$C,Tabelid!$J$4,$A:$A,$A31),0),IF($G31=Tabelid!$L$5,IFERROR(SUMIFS($E:$E,$G:$G,Tabelid!$L$1,$C:$C,Tabelid!$J$4,$H:$H,T$2)/SUMIFS($E:$E,$G:$G,Tabelid!$L$1,$C:$C,Tabelid!$J$4),0),""))),"")</f>
        <v>0</v>
      </c>
      <c r="U31" s="31">
        <f ca="1">IFERROR(IF($G31=Tabelid!$L$6,Eksplikatsioon!Z32/SUM(Eksplikatsioon!$O32:'Eksplikatsioon'!$AG32),IF($G31=Tabelid!$L$4,IFERROR(SUMIFS($E:$E,$G:$G,Tabelid!$L$1,$C:$C,Tabelid!$J$4,$H:$H,U$2,$A:$A,$A31)/SUMIFS($E:$E,$G:$G,Tabelid!$L$1,$C:$C,Tabelid!$J$4,$A:$A,$A31),0),IF($G31=Tabelid!$L$5,IFERROR(SUMIFS($E:$E,$G:$G,Tabelid!$L$1,$C:$C,Tabelid!$J$4,$H:$H,U$2)/SUMIFS($E:$E,$G:$G,Tabelid!$L$1,$C:$C,Tabelid!$J$4),0),""))),"")</f>
        <v>0</v>
      </c>
      <c r="V31" s="31">
        <f ca="1">IFERROR(IF($G31=Tabelid!$L$6,Eksplikatsioon!AA32/SUM(Eksplikatsioon!$O32:'Eksplikatsioon'!$AG32),IF($G31=Tabelid!$L$4,IFERROR(SUMIFS($E:$E,$G:$G,Tabelid!$L$1,$C:$C,Tabelid!$J$4,$H:$H,V$2,$A:$A,$A31)/SUMIFS($E:$E,$G:$G,Tabelid!$L$1,$C:$C,Tabelid!$J$4,$A:$A,$A31),0),IF($G31=Tabelid!$L$5,IFERROR(SUMIFS($E:$E,$G:$G,Tabelid!$L$1,$C:$C,Tabelid!$J$4,$H:$H,V$2)/SUMIFS($E:$E,$G:$G,Tabelid!$L$1,$C:$C,Tabelid!$J$4),0),""))),"")</f>
        <v>0</v>
      </c>
      <c r="W31" s="31">
        <f ca="1">IFERROR(IF($G31=Tabelid!$L$6,Eksplikatsioon!AB32/SUM(Eksplikatsioon!$O32:'Eksplikatsioon'!$AG32),IF($G31=Tabelid!$L$4,IFERROR(SUMIFS($E:$E,$G:$G,Tabelid!$L$1,$C:$C,Tabelid!$J$4,$H:$H,W$2,$A:$A,$A31)/SUMIFS($E:$E,$G:$G,Tabelid!$L$1,$C:$C,Tabelid!$J$4,$A:$A,$A31),0),IF($G31=Tabelid!$L$5,IFERROR(SUMIFS($E:$E,$G:$G,Tabelid!$L$1,$C:$C,Tabelid!$J$4,$H:$H,W$2)/SUMIFS($E:$E,$G:$G,Tabelid!$L$1,$C:$C,Tabelid!$J$4),0),""))),"")</f>
        <v>0</v>
      </c>
      <c r="X31" s="31">
        <f ca="1">IFERROR(IF($G31=Tabelid!$L$6,Eksplikatsioon!AC32/SUM(Eksplikatsioon!$O32:'Eksplikatsioon'!$AG32),IF($G31=Tabelid!$L$4,IFERROR(SUMIFS($E:$E,$G:$G,Tabelid!$L$1,$C:$C,Tabelid!$J$4,$H:$H,X$2,$A:$A,$A31)/SUMIFS($E:$E,$G:$G,Tabelid!$L$1,$C:$C,Tabelid!$J$4,$A:$A,$A31),0),IF($G31=Tabelid!$L$5,IFERROR(SUMIFS($E:$E,$G:$G,Tabelid!$L$1,$C:$C,Tabelid!$J$4,$H:$H,X$2)/SUMIFS($E:$E,$G:$G,Tabelid!$L$1,$C:$C,Tabelid!$J$4),0),""))),"")</f>
        <v>0</v>
      </c>
      <c r="Y31" s="31">
        <f ca="1">IFERROR(IF($G31=Tabelid!$L$6,Eksplikatsioon!AD32/SUM(Eksplikatsioon!$O32:'Eksplikatsioon'!$AG32),IF($G31=Tabelid!$L$4,IFERROR(SUMIFS($E:$E,$G:$G,Tabelid!$L$1,$C:$C,Tabelid!$J$4,$H:$H,Y$2,$A:$A,$A31)/SUMIFS($E:$E,$G:$G,Tabelid!$L$1,$C:$C,Tabelid!$J$4,$A:$A,$A31),0),IF($G31=Tabelid!$L$5,IFERROR(SUMIFS($E:$E,$G:$G,Tabelid!$L$1,$C:$C,Tabelid!$J$4,$H:$H,Y$2)/SUMIFS($E:$E,$G:$G,Tabelid!$L$1,$C:$C,Tabelid!$J$4),0),""))),"")</f>
        <v>0</v>
      </c>
      <c r="Z31" s="31">
        <f ca="1">IFERROR(IF($G31=Tabelid!$L$6,Eksplikatsioon!AE32/SUM(Eksplikatsioon!$O32:'Eksplikatsioon'!$AG32),IF($G31=Tabelid!$L$4,IFERROR(SUMIFS($E:$E,$G:$G,Tabelid!$L$1,$C:$C,Tabelid!$J$4,$H:$H,Z$2,$A:$A,$A31)/SUMIFS($E:$E,$G:$G,Tabelid!$L$1,$C:$C,Tabelid!$J$4,$A:$A,$A31),0),IF($G31=Tabelid!$L$5,IFERROR(SUMIFS($E:$E,$G:$G,Tabelid!$L$1,$C:$C,Tabelid!$J$4,$H:$H,Z$2)/SUMIFS($E:$E,$G:$G,Tabelid!$L$1,$C:$C,Tabelid!$J$4),0),""))),"")</f>
        <v>0</v>
      </c>
      <c r="AA31" s="31">
        <f ca="1">IFERROR(IF($G31=Tabelid!$L$6,Eksplikatsioon!AF32/SUM(Eksplikatsioon!$O32:'Eksplikatsioon'!$AG32),IF($G31=Tabelid!$L$4,IFERROR(SUMIFS($E:$E,$G:$G,Tabelid!$L$1,$C:$C,Tabelid!$J$4,$H:$H,AA$2,$A:$A,$A31)/SUMIFS($E:$E,$G:$G,Tabelid!$L$1,$C:$C,Tabelid!$J$4,$A:$A,$A31),0),IF($G31=Tabelid!$L$5,IFERROR(SUMIFS($E:$E,$G:$G,Tabelid!$L$1,$C:$C,Tabelid!$J$4,$H:$H,AA$2)/SUMIFS($E:$E,$G:$G,Tabelid!$L$1,$C:$C,Tabelid!$J$4),0),""))),"")</f>
        <v>0</v>
      </c>
      <c r="AB31" s="31">
        <f ca="1">IFERROR(IF($G31=Tabelid!$L$6,Eksplikatsioon!AG32/SUM(Eksplikatsioon!$O32:'Eksplikatsioon'!$AG32),IF($G31=Tabelid!$L$4,IFERROR(SUMIFS($E:$E,$G:$G,Tabelid!$L$1,$C:$C,Tabelid!$J$4,$H:$H,AB$2,$A:$A,$A31)/SUMIFS($E:$E,$G:$G,Tabelid!$L$1,$C:$C,Tabelid!$J$4,$A:$A,$A31),0),IF($G31=Tabelid!$L$5,IFERROR(SUMIFS($E:$E,$G:$G,Tabelid!$L$1,$C:$C,Tabelid!$J$4,$H:$H,AB$2)/SUMIFS($E:$E,$G:$G,Tabelid!$L$1,$C:$C,Tabelid!$J$4),0),""))),"")</f>
        <v>0</v>
      </c>
      <c r="AC31" s="31">
        <f ca="1">IFERROR(IF($G31=Tabelid!$L$6,$E31*J31,IFERROR($E31*J31/SUM($J31:$AB31)*(Eksplikatsioon!O32)/SUMPRODUCT($J31:$AB31,Eksplikatsioon!$O32:$AG32),"")),"")</f>
        <v>0</v>
      </c>
      <c r="AD31" s="31">
        <f ca="1">IFERROR(IF($G31=Tabelid!$L$6,$E31*K31,IFERROR($E31*K31/SUM($J31:$AB31)*(Eksplikatsioon!P32)/SUMPRODUCT($J31:$AB31,Eksplikatsioon!$O32:$AG32),"")),"")</f>
        <v>0</v>
      </c>
      <c r="AE31" s="31">
        <f ca="1">IFERROR(IF($G31=Tabelid!$L$6,$E31*L31,IFERROR($E31*L31/SUM($J31:$AB31)*(Eksplikatsioon!Q32)/SUMPRODUCT($J31:$AB31,Eksplikatsioon!$O32:$AG32),"")),"")</f>
        <v>0</v>
      </c>
      <c r="AF31" s="31">
        <f ca="1">IFERROR(IF($G31=Tabelid!$L$6,$E31*M31,IFERROR($E31*M31/SUM($J31:$AB31)*(Eksplikatsioon!R32)/SUMPRODUCT($J31:$AB31,Eksplikatsioon!$O32:$AG32),"")),"")</f>
        <v>0</v>
      </c>
      <c r="AG31" s="31">
        <f ca="1">IFERROR(IF($G31=Tabelid!$L$6,$E31*N31,IFERROR($E31*N31/SUM($J31:$AB31)*(Eksplikatsioon!S32)/SUMPRODUCT($J31:$AB31,Eksplikatsioon!$O32:$AG32),"")),"")</f>
        <v>17.099999999999998</v>
      </c>
      <c r="AH31" s="31">
        <f ca="1">IFERROR(IF($G31=Tabelid!$L$6,$E31*O31,IFERROR($E31*O31/SUM($J31:$AB31)*(Eksplikatsioon!T32)/SUMPRODUCT($J31:$AB31,Eksplikatsioon!$O32:$AG32),"")),"")</f>
        <v>0</v>
      </c>
      <c r="AI31" s="31">
        <f ca="1">IFERROR(IF($G31=Tabelid!$L$6,$E31*P31,IFERROR($E31*P31/SUM($J31:$AB31)*(Eksplikatsioon!U32)/SUMPRODUCT($J31:$AB31,Eksplikatsioon!$O32:$AG32),"")),"")</f>
        <v>0</v>
      </c>
      <c r="AJ31" s="31">
        <f ca="1">IFERROR(IF($G31=Tabelid!$L$6,$E31*Q31,IFERROR($E31*Q31/SUM($J31:$AB31)*(Eksplikatsioon!V32)/SUMPRODUCT($J31:$AB31,Eksplikatsioon!$O32:$AG32),"")),"")</f>
        <v>0</v>
      </c>
      <c r="AK31" s="31">
        <f ca="1">IFERROR(IF($G31=Tabelid!$L$6,$E31*R31,IFERROR($E31*R31/SUM($J31:$AB31)*(Eksplikatsioon!W32)/SUMPRODUCT($J31:$AB31,Eksplikatsioon!$O32:$AG32),"")),"")</f>
        <v>0</v>
      </c>
      <c r="AL31" s="31">
        <f ca="1">IFERROR(IF($G31=Tabelid!$L$6,$E31*S31,IFERROR($E31*S31/SUM($J31:$AB31)*(Eksplikatsioon!X32)/SUMPRODUCT($J31:$AB31,Eksplikatsioon!$O32:$AG32),"")),"")</f>
        <v>0</v>
      </c>
      <c r="AM31" s="31">
        <f ca="1">IFERROR(IF($G31=Tabelid!$L$6,$E31*T31,IFERROR($E31*T31/SUM($J31:$AB31)*(Eksplikatsioon!Y32)/SUMPRODUCT($J31:$AB31,Eksplikatsioon!$O32:$AG32),"")),"")</f>
        <v>0</v>
      </c>
      <c r="AN31" s="31">
        <f ca="1">IFERROR(IF($G31=Tabelid!$L$6,$E31*U31,IFERROR($E31*U31/SUM($J31:$AB31)*(Eksplikatsioon!Z32)/SUMPRODUCT($J31:$AB31,Eksplikatsioon!$O32:$AG32),"")),"")</f>
        <v>0</v>
      </c>
      <c r="AO31" s="31">
        <f ca="1">IFERROR(IF($G31=Tabelid!$L$6,$E31*V31,IFERROR($E31*V31/SUM($J31:$AB31)*(Eksplikatsioon!AA32)/SUMPRODUCT($J31:$AB31,Eksplikatsioon!$O32:$AG32),"")),"")</f>
        <v>0</v>
      </c>
      <c r="AP31" s="31">
        <f ca="1">IFERROR(IF($G31=Tabelid!$L$6,$E31*W31,IFERROR($E31*W31/SUM($J31:$AB31)*(Eksplikatsioon!AB32)/SUMPRODUCT($J31:$AB31,Eksplikatsioon!$O32:$AG32),"")),"")</f>
        <v>0</v>
      </c>
      <c r="AQ31" s="31">
        <f ca="1">IFERROR(IF($G31=Tabelid!$L$6,$E31*X31,IFERROR($E31*X31/SUM($J31:$AB31)*(Eksplikatsioon!AC32)/SUMPRODUCT($J31:$AB31,Eksplikatsioon!$O32:$AG32),"")),"")</f>
        <v>0</v>
      </c>
      <c r="AR31" s="31">
        <f ca="1">IFERROR(IF($G31=Tabelid!$L$6,$E31*Y31,IFERROR($E31*Y31/SUM($J31:$AB31)*(Eksplikatsioon!AD32)/SUMPRODUCT($J31:$AB31,Eksplikatsioon!$O32:$AG32),"")),"")</f>
        <v>0</v>
      </c>
      <c r="AS31" s="31">
        <f ca="1">IFERROR(IF($G31=Tabelid!$L$6,$E31*Z31,IFERROR($E31*Z31/SUM($J31:$AB31)*(Eksplikatsioon!AE32)/SUMPRODUCT($J31:$AB31,Eksplikatsioon!$O32:$AG32),"")),"")</f>
        <v>0</v>
      </c>
      <c r="AT31" s="31">
        <f ca="1">IFERROR(IF($G31=Tabelid!$L$6,$E31*AA31,IFERROR($E31*AA31/SUM($J31:$AB31)*(Eksplikatsioon!AF32)/SUMPRODUCT($J31:$AB31,Eksplikatsioon!$O32:$AG32),"")),"")</f>
        <v>0</v>
      </c>
      <c r="AU31" s="31">
        <f ca="1">IFERROR(IF($G31=Tabelid!$L$6,$E31*AB31,IFERROR($E31*AB31/SUM($J31:$AB31)*(Eksplikatsioon!AG32)/SUMPRODUCT($J31:$AB31,Eksplikatsioon!$O32:$AG32),"")),"")</f>
        <v>0</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
      <c r="A32" s="23" t="str">
        <f>IF(Eksplikatsioon!A33=0,"",Eksplikatsioon!A33)</f>
        <v>01</v>
      </c>
      <c r="B32" s="60">
        <f>IF(Eksplikatsioon!B33=0,"",Eksplikatsioon!B33)</f>
        <v>107</v>
      </c>
      <c r="C32" s="23" t="str">
        <f>IF(Eksplikatsioon!C33=0,"",Eksplikatsioon!C33)</f>
        <v>ÜÜRITAV PIND</v>
      </c>
      <c r="D32" s="23" t="str">
        <f>IF(Eksplikatsioon!D33=0,"",Eksplikatsioon!D33)</f>
        <v>WC</v>
      </c>
      <c r="E32" s="58">
        <f>IF(Eksplikatsioon!F33=0,"",Eksplikatsioon!F33)</f>
        <v>2.2000000000000002</v>
      </c>
      <c r="F32" s="23" t="str">
        <f>IF(Eksplikatsioon!H33=0,"",Eksplikatsioon!H33)</f>
        <v>RAM</v>
      </c>
      <c r="G32" s="23" t="str">
        <f>IF(Eksplikatsioon!J33=0,"",Eksplikatsioon!J33)</f>
        <v>Ühiskasutuses muu pind (korrus)</v>
      </c>
      <c r="H32" s="23" t="str">
        <f>IF(Eksplikatsioon!K33=0,"",Eksplikatsioon!K33)</f>
        <v/>
      </c>
      <c r="I32" s="23" t="str">
        <f>IF(Eksplikatsioon!L33=0,"",Eksplikatsioon!L33)</f>
        <v/>
      </c>
      <c r="J32" s="31">
        <f ca="1">IFERROR(IF($G32=Tabelid!$L$6,Eksplikatsioon!O33/SUM(Eksplikatsioon!$O33:'Eksplikatsioon'!$AG33),IF($G32=Tabelid!$L$4,IFERROR(SUMIFS($E:$E,$G:$G,Tabelid!$L$1,$C:$C,Tabelid!$J$4,$H:$H,J$2,$A:$A,$A32)/SUMIFS($E:$E,$G:$G,Tabelid!$L$1,$C:$C,Tabelid!$J$4,$A:$A,$A32),0),IF($G32=Tabelid!$L$5,IFERROR(SUMIFS($E:$E,$G:$G,Tabelid!$L$1,$C:$C,Tabelid!$J$4,$H:$H,J$2)/SUMIFS($E:$E,$G:$G,Tabelid!$L$1,$C:$C,Tabelid!$J$4),0),""))),"")</f>
        <v>0.74776668418286929</v>
      </c>
      <c r="K32" s="31">
        <f ca="1">IFERROR(IF($G32=Tabelid!$L$6,Eksplikatsioon!P33/SUM(Eksplikatsioon!$O33:'Eksplikatsioon'!$AG33),IF($G32=Tabelid!$L$4,IFERROR(SUMIFS($E:$E,$G:$G,Tabelid!$L$1,$C:$C,Tabelid!$J$4,$H:$H,K$2,$A:$A,$A32)/SUMIFS($E:$E,$G:$G,Tabelid!$L$1,$C:$C,Tabelid!$J$4,$A:$A,$A32),0),IF($G32=Tabelid!$L$5,IFERROR(SUMIFS($E:$E,$G:$G,Tabelid!$L$1,$C:$C,Tabelid!$J$4,$H:$H,K$2)/SUMIFS($E:$E,$G:$G,Tabelid!$L$1,$C:$C,Tabelid!$J$4),0),""))),"")</f>
        <v>0</v>
      </c>
      <c r="L32" s="31">
        <f ca="1">IFERROR(IF($G32=Tabelid!$L$6,Eksplikatsioon!Q33/SUM(Eksplikatsioon!$O33:'Eksplikatsioon'!$AG33),IF($G32=Tabelid!$L$4,IFERROR(SUMIFS($E:$E,$G:$G,Tabelid!$L$1,$C:$C,Tabelid!$J$4,$H:$H,L$2,$A:$A,$A32)/SUMIFS($E:$E,$G:$G,Tabelid!$L$1,$C:$C,Tabelid!$J$4,$A:$A,$A32),0),IF($G32=Tabelid!$L$5,IFERROR(SUMIFS($E:$E,$G:$G,Tabelid!$L$1,$C:$C,Tabelid!$J$4,$H:$H,L$2)/SUMIFS($E:$E,$G:$G,Tabelid!$L$1,$C:$C,Tabelid!$J$4),0),""))),"")</f>
        <v>0</v>
      </c>
      <c r="M32" s="31">
        <f ca="1">IFERROR(IF($G32=Tabelid!$L$6,Eksplikatsioon!R33/SUM(Eksplikatsioon!$O33:'Eksplikatsioon'!$AG33),IF($G32=Tabelid!$L$4,IFERROR(SUMIFS($E:$E,$G:$G,Tabelid!$L$1,$C:$C,Tabelid!$J$4,$H:$H,M$2,$A:$A,$A32)/SUMIFS($E:$E,$G:$G,Tabelid!$L$1,$C:$C,Tabelid!$J$4,$A:$A,$A32),0),IF($G32=Tabelid!$L$5,IFERROR(SUMIFS($E:$E,$G:$G,Tabelid!$L$1,$C:$C,Tabelid!$J$4,$H:$H,M$2)/SUMIFS($E:$E,$G:$G,Tabelid!$L$1,$C:$C,Tabelid!$J$4),0),""))),"")</f>
        <v>0</v>
      </c>
      <c r="N32" s="31">
        <f ca="1">IFERROR(IF($G32=Tabelid!$L$6,Eksplikatsioon!S33/SUM(Eksplikatsioon!$O33:'Eksplikatsioon'!$AG33),IF($G32=Tabelid!$L$4,IFERROR(SUMIFS($E:$E,$G:$G,Tabelid!$L$1,$C:$C,Tabelid!$J$4,$H:$H,N$2,$A:$A,$A32)/SUMIFS($E:$E,$G:$G,Tabelid!$L$1,$C:$C,Tabelid!$J$4,$A:$A,$A32),0),IF($G32=Tabelid!$L$5,IFERROR(SUMIFS($E:$E,$G:$G,Tabelid!$L$1,$C:$C,Tabelid!$J$4,$H:$H,N$2)/SUMIFS($E:$E,$G:$G,Tabelid!$L$1,$C:$C,Tabelid!$J$4),0),""))),"")</f>
        <v>0.17130846032580138</v>
      </c>
      <c r="O32" s="31">
        <f ca="1">IFERROR(IF($G32=Tabelid!$L$6,Eksplikatsioon!T33/SUM(Eksplikatsioon!$O33:'Eksplikatsioon'!$AG33),IF($G32=Tabelid!$L$4,IFERROR(SUMIFS($E:$E,$G:$G,Tabelid!$L$1,$C:$C,Tabelid!$J$4,$H:$H,O$2,$A:$A,$A32)/SUMIFS($E:$E,$G:$G,Tabelid!$L$1,$C:$C,Tabelid!$J$4,$A:$A,$A32),0),IF($G32=Tabelid!$L$5,IFERROR(SUMIFS($E:$E,$G:$G,Tabelid!$L$1,$C:$C,Tabelid!$J$4,$H:$H,O$2)/SUMIFS($E:$E,$G:$G,Tabelid!$L$1,$C:$C,Tabelid!$J$4),0),""))),"")</f>
        <v>8.0924855491329495E-2</v>
      </c>
      <c r="P32" s="31">
        <f ca="1">IFERROR(IF($G32=Tabelid!$L$6,Eksplikatsioon!U33/SUM(Eksplikatsioon!$O33:'Eksplikatsioon'!$AG33),IF($G32=Tabelid!$L$4,IFERROR(SUMIFS($E:$E,$G:$G,Tabelid!$L$1,$C:$C,Tabelid!$J$4,$H:$H,P$2,$A:$A,$A32)/SUMIFS($E:$E,$G:$G,Tabelid!$L$1,$C:$C,Tabelid!$J$4,$A:$A,$A32),0),IF($G32=Tabelid!$L$5,IFERROR(SUMIFS($E:$E,$G:$G,Tabelid!$L$1,$C:$C,Tabelid!$J$4,$H:$H,P$2)/SUMIFS($E:$E,$G:$G,Tabelid!$L$1,$C:$C,Tabelid!$J$4),0),""))),"")</f>
        <v>0</v>
      </c>
      <c r="Q32" s="31">
        <f ca="1">IFERROR(IF($G32=Tabelid!$L$6,Eksplikatsioon!V33/SUM(Eksplikatsioon!$O33:'Eksplikatsioon'!$AG33),IF($G32=Tabelid!$L$4,IFERROR(SUMIFS($E:$E,$G:$G,Tabelid!$L$1,$C:$C,Tabelid!$J$4,$H:$H,Q$2,$A:$A,$A32)/SUMIFS($E:$E,$G:$G,Tabelid!$L$1,$C:$C,Tabelid!$J$4,$A:$A,$A32),0),IF($G32=Tabelid!$L$5,IFERROR(SUMIFS($E:$E,$G:$G,Tabelid!$L$1,$C:$C,Tabelid!$J$4,$H:$H,Q$2)/SUMIFS($E:$E,$G:$G,Tabelid!$L$1,$C:$C,Tabelid!$J$4),0),""))),"")</f>
        <v>0</v>
      </c>
      <c r="R32" s="31">
        <f ca="1">IFERROR(IF($G32=Tabelid!$L$6,Eksplikatsioon!W33/SUM(Eksplikatsioon!$O33:'Eksplikatsioon'!$AG33),IF($G32=Tabelid!$L$4,IFERROR(SUMIFS($E:$E,$G:$G,Tabelid!$L$1,$C:$C,Tabelid!$J$4,$H:$H,R$2,$A:$A,$A32)/SUMIFS($E:$E,$G:$G,Tabelid!$L$1,$C:$C,Tabelid!$J$4,$A:$A,$A32),0),IF($G32=Tabelid!$L$5,IFERROR(SUMIFS($E:$E,$G:$G,Tabelid!$L$1,$C:$C,Tabelid!$J$4,$H:$H,R$2)/SUMIFS($E:$E,$G:$G,Tabelid!$L$1,$C:$C,Tabelid!$J$4),0),""))),"")</f>
        <v>0</v>
      </c>
      <c r="S32" s="31">
        <f ca="1">IFERROR(IF($G32=Tabelid!$L$6,Eksplikatsioon!X33/SUM(Eksplikatsioon!$O33:'Eksplikatsioon'!$AG33),IF($G32=Tabelid!$L$4,IFERROR(SUMIFS($E:$E,$G:$G,Tabelid!$L$1,$C:$C,Tabelid!$J$4,$H:$H,S$2,$A:$A,$A32)/SUMIFS($E:$E,$G:$G,Tabelid!$L$1,$C:$C,Tabelid!$J$4,$A:$A,$A32),0),IF($G32=Tabelid!$L$5,IFERROR(SUMIFS($E:$E,$G:$G,Tabelid!$L$1,$C:$C,Tabelid!$J$4,$H:$H,S$2)/SUMIFS($E:$E,$G:$G,Tabelid!$L$1,$C:$C,Tabelid!$J$4),0),""))),"")</f>
        <v>0</v>
      </c>
      <c r="T32" s="31">
        <f ca="1">IFERROR(IF($G32=Tabelid!$L$6,Eksplikatsioon!Y33/SUM(Eksplikatsioon!$O33:'Eksplikatsioon'!$AG33),IF($G32=Tabelid!$L$4,IFERROR(SUMIFS($E:$E,$G:$G,Tabelid!$L$1,$C:$C,Tabelid!$J$4,$H:$H,T$2,$A:$A,$A32)/SUMIFS($E:$E,$G:$G,Tabelid!$L$1,$C:$C,Tabelid!$J$4,$A:$A,$A32),0),IF($G32=Tabelid!$L$5,IFERROR(SUMIFS($E:$E,$G:$G,Tabelid!$L$1,$C:$C,Tabelid!$J$4,$H:$H,T$2)/SUMIFS($E:$E,$G:$G,Tabelid!$L$1,$C:$C,Tabelid!$J$4),0),""))),"")</f>
        <v>0</v>
      </c>
      <c r="U32" s="31">
        <f ca="1">IFERROR(IF($G32=Tabelid!$L$6,Eksplikatsioon!Z33/SUM(Eksplikatsioon!$O33:'Eksplikatsioon'!$AG33),IF($G32=Tabelid!$L$4,IFERROR(SUMIFS($E:$E,$G:$G,Tabelid!$L$1,$C:$C,Tabelid!$J$4,$H:$H,U$2,$A:$A,$A32)/SUMIFS($E:$E,$G:$G,Tabelid!$L$1,$C:$C,Tabelid!$J$4,$A:$A,$A32),0),IF($G32=Tabelid!$L$5,IFERROR(SUMIFS($E:$E,$G:$G,Tabelid!$L$1,$C:$C,Tabelid!$J$4,$H:$H,U$2)/SUMIFS($E:$E,$G:$G,Tabelid!$L$1,$C:$C,Tabelid!$J$4),0),""))),"")</f>
        <v>0</v>
      </c>
      <c r="V32" s="31">
        <f ca="1">IFERROR(IF($G32=Tabelid!$L$6,Eksplikatsioon!AA33/SUM(Eksplikatsioon!$O33:'Eksplikatsioon'!$AG33),IF($G32=Tabelid!$L$4,IFERROR(SUMIFS($E:$E,$G:$G,Tabelid!$L$1,$C:$C,Tabelid!$J$4,$H:$H,V$2,$A:$A,$A32)/SUMIFS($E:$E,$G:$G,Tabelid!$L$1,$C:$C,Tabelid!$J$4,$A:$A,$A32),0),IF($G32=Tabelid!$L$5,IFERROR(SUMIFS($E:$E,$G:$G,Tabelid!$L$1,$C:$C,Tabelid!$J$4,$H:$H,V$2)/SUMIFS($E:$E,$G:$G,Tabelid!$L$1,$C:$C,Tabelid!$J$4),0),""))),"")</f>
        <v>0</v>
      </c>
      <c r="W32" s="31">
        <f ca="1">IFERROR(IF($G32=Tabelid!$L$6,Eksplikatsioon!AB33/SUM(Eksplikatsioon!$O33:'Eksplikatsioon'!$AG33),IF($G32=Tabelid!$L$4,IFERROR(SUMIFS($E:$E,$G:$G,Tabelid!$L$1,$C:$C,Tabelid!$J$4,$H:$H,W$2,$A:$A,$A32)/SUMIFS($E:$E,$G:$G,Tabelid!$L$1,$C:$C,Tabelid!$J$4,$A:$A,$A32),0),IF($G32=Tabelid!$L$5,IFERROR(SUMIFS($E:$E,$G:$G,Tabelid!$L$1,$C:$C,Tabelid!$J$4,$H:$H,W$2)/SUMIFS($E:$E,$G:$G,Tabelid!$L$1,$C:$C,Tabelid!$J$4),0),""))),"")</f>
        <v>0</v>
      </c>
      <c r="X32" s="31">
        <f ca="1">IFERROR(IF($G32=Tabelid!$L$6,Eksplikatsioon!AC33/SUM(Eksplikatsioon!$O33:'Eksplikatsioon'!$AG33),IF($G32=Tabelid!$L$4,IFERROR(SUMIFS($E:$E,$G:$G,Tabelid!$L$1,$C:$C,Tabelid!$J$4,$H:$H,X$2,$A:$A,$A32)/SUMIFS($E:$E,$G:$G,Tabelid!$L$1,$C:$C,Tabelid!$J$4,$A:$A,$A32),0),IF($G32=Tabelid!$L$5,IFERROR(SUMIFS($E:$E,$G:$G,Tabelid!$L$1,$C:$C,Tabelid!$J$4,$H:$H,X$2)/SUMIFS($E:$E,$G:$G,Tabelid!$L$1,$C:$C,Tabelid!$J$4),0),""))),"")</f>
        <v>0</v>
      </c>
      <c r="Y32" s="31">
        <f ca="1">IFERROR(IF($G32=Tabelid!$L$6,Eksplikatsioon!AD33/SUM(Eksplikatsioon!$O33:'Eksplikatsioon'!$AG33),IF($G32=Tabelid!$L$4,IFERROR(SUMIFS($E:$E,$G:$G,Tabelid!$L$1,$C:$C,Tabelid!$J$4,$H:$H,Y$2,$A:$A,$A32)/SUMIFS($E:$E,$G:$G,Tabelid!$L$1,$C:$C,Tabelid!$J$4,$A:$A,$A32),0),IF($G32=Tabelid!$L$5,IFERROR(SUMIFS($E:$E,$G:$G,Tabelid!$L$1,$C:$C,Tabelid!$J$4,$H:$H,Y$2)/SUMIFS($E:$E,$G:$G,Tabelid!$L$1,$C:$C,Tabelid!$J$4),0),""))),"")</f>
        <v>0</v>
      </c>
      <c r="Z32" s="31">
        <f ca="1">IFERROR(IF($G32=Tabelid!$L$6,Eksplikatsioon!AE33/SUM(Eksplikatsioon!$O33:'Eksplikatsioon'!$AG33),IF($G32=Tabelid!$L$4,IFERROR(SUMIFS($E:$E,$G:$G,Tabelid!$L$1,$C:$C,Tabelid!$J$4,$H:$H,Z$2,$A:$A,$A32)/SUMIFS($E:$E,$G:$G,Tabelid!$L$1,$C:$C,Tabelid!$J$4,$A:$A,$A32),0),IF($G32=Tabelid!$L$5,IFERROR(SUMIFS($E:$E,$G:$G,Tabelid!$L$1,$C:$C,Tabelid!$J$4,$H:$H,Z$2)/SUMIFS($E:$E,$G:$G,Tabelid!$L$1,$C:$C,Tabelid!$J$4),0),""))),"")</f>
        <v>0</v>
      </c>
      <c r="AA32" s="31">
        <f ca="1">IFERROR(IF($G32=Tabelid!$L$6,Eksplikatsioon!AF33/SUM(Eksplikatsioon!$O33:'Eksplikatsioon'!$AG33),IF($G32=Tabelid!$L$4,IFERROR(SUMIFS($E:$E,$G:$G,Tabelid!$L$1,$C:$C,Tabelid!$J$4,$H:$H,AA$2,$A:$A,$A32)/SUMIFS($E:$E,$G:$G,Tabelid!$L$1,$C:$C,Tabelid!$J$4,$A:$A,$A32),0),IF($G32=Tabelid!$L$5,IFERROR(SUMIFS($E:$E,$G:$G,Tabelid!$L$1,$C:$C,Tabelid!$J$4,$H:$H,AA$2)/SUMIFS($E:$E,$G:$G,Tabelid!$L$1,$C:$C,Tabelid!$J$4),0),""))),"")</f>
        <v>0</v>
      </c>
      <c r="AB32" s="31">
        <f ca="1">IFERROR(IF($G32=Tabelid!$L$6,Eksplikatsioon!AG33/SUM(Eksplikatsioon!$O33:'Eksplikatsioon'!$AG33),IF($G32=Tabelid!$L$4,IFERROR(SUMIFS($E:$E,$G:$G,Tabelid!$L$1,$C:$C,Tabelid!$J$4,$H:$H,AB$2,$A:$A,$A32)/SUMIFS($E:$E,$G:$G,Tabelid!$L$1,$C:$C,Tabelid!$J$4,$A:$A,$A32),0),IF($G32=Tabelid!$L$5,IFERROR(SUMIFS($E:$E,$G:$G,Tabelid!$L$1,$C:$C,Tabelid!$J$4,$H:$H,AB$2)/SUMIFS($E:$E,$G:$G,Tabelid!$L$1,$C:$C,Tabelid!$J$4),0),""))),"")</f>
        <v>0</v>
      </c>
      <c r="AC32" s="31">
        <f ca="1">IFERROR(IF($G32=Tabelid!$L$6,$E32*J32,IFERROR($E32*J32/SUM($J32:$AB32)*(Eksplikatsioon!O33)/SUMPRODUCT($J32:$AB32,Eksplikatsioon!$O33:$AG33),"")),"")</f>
        <v>0</v>
      </c>
      <c r="AD32" s="31">
        <f ca="1">IFERROR(IF($G32=Tabelid!$L$6,$E32*K32,IFERROR($E32*K32/SUM($J32:$AB32)*(Eksplikatsioon!P33)/SUMPRODUCT($J32:$AB32,Eksplikatsioon!$O33:$AG33),"")),"")</f>
        <v>0</v>
      </c>
      <c r="AE32" s="31">
        <f ca="1">IFERROR(IF($G32=Tabelid!$L$6,$E32*L32,IFERROR($E32*L32/SUM($J32:$AB32)*(Eksplikatsioon!Q33)/SUMPRODUCT($J32:$AB32,Eksplikatsioon!$O33:$AG33),"")),"")</f>
        <v>0</v>
      </c>
      <c r="AF32" s="31">
        <f ca="1">IFERROR(IF($G32=Tabelid!$L$6,$E32*M32,IFERROR($E32*M32/SUM($J32:$AB32)*(Eksplikatsioon!R33)/SUMPRODUCT($J32:$AB32,Eksplikatsioon!$O33:$AG33),"")),"")</f>
        <v>0</v>
      </c>
      <c r="AG32" s="31">
        <f ca="1">IFERROR(IF($G32=Tabelid!$L$6,$E32*N32,IFERROR($E32*N32/SUM($J32:$AB32)*(Eksplikatsioon!S33)/SUMPRODUCT($J32:$AB32,Eksplikatsioon!$O33:$AG33),"")),"")</f>
        <v>2.1999999999999997</v>
      </c>
      <c r="AH32" s="31">
        <f ca="1">IFERROR(IF($G32=Tabelid!$L$6,$E32*O32,IFERROR($E32*O32/SUM($J32:$AB32)*(Eksplikatsioon!T33)/SUMPRODUCT($J32:$AB32,Eksplikatsioon!$O33:$AG33),"")),"")</f>
        <v>0</v>
      </c>
      <c r="AI32" s="31">
        <f ca="1">IFERROR(IF($G32=Tabelid!$L$6,$E32*P32,IFERROR($E32*P32/SUM($J32:$AB32)*(Eksplikatsioon!U33)/SUMPRODUCT($J32:$AB32,Eksplikatsioon!$O33:$AG33),"")),"")</f>
        <v>0</v>
      </c>
      <c r="AJ32" s="31">
        <f ca="1">IFERROR(IF($G32=Tabelid!$L$6,$E32*Q32,IFERROR($E32*Q32/SUM($J32:$AB32)*(Eksplikatsioon!V33)/SUMPRODUCT($J32:$AB32,Eksplikatsioon!$O33:$AG33),"")),"")</f>
        <v>0</v>
      </c>
      <c r="AK32" s="31">
        <f ca="1">IFERROR(IF($G32=Tabelid!$L$6,$E32*R32,IFERROR($E32*R32/SUM($J32:$AB32)*(Eksplikatsioon!W33)/SUMPRODUCT($J32:$AB32,Eksplikatsioon!$O33:$AG33),"")),"")</f>
        <v>0</v>
      </c>
      <c r="AL32" s="31">
        <f ca="1">IFERROR(IF($G32=Tabelid!$L$6,$E32*S32,IFERROR($E32*S32/SUM($J32:$AB32)*(Eksplikatsioon!X33)/SUMPRODUCT($J32:$AB32,Eksplikatsioon!$O33:$AG33),"")),"")</f>
        <v>0</v>
      </c>
      <c r="AM32" s="31">
        <f ca="1">IFERROR(IF($G32=Tabelid!$L$6,$E32*T32,IFERROR($E32*T32/SUM($J32:$AB32)*(Eksplikatsioon!Y33)/SUMPRODUCT($J32:$AB32,Eksplikatsioon!$O33:$AG33),"")),"")</f>
        <v>0</v>
      </c>
      <c r="AN32" s="31">
        <f ca="1">IFERROR(IF($G32=Tabelid!$L$6,$E32*U32,IFERROR($E32*U32/SUM($J32:$AB32)*(Eksplikatsioon!Z33)/SUMPRODUCT($J32:$AB32,Eksplikatsioon!$O33:$AG33),"")),"")</f>
        <v>0</v>
      </c>
      <c r="AO32" s="31">
        <f ca="1">IFERROR(IF($G32=Tabelid!$L$6,$E32*V32,IFERROR($E32*V32/SUM($J32:$AB32)*(Eksplikatsioon!AA33)/SUMPRODUCT($J32:$AB32,Eksplikatsioon!$O33:$AG33),"")),"")</f>
        <v>0</v>
      </c>
      <c r="AP32" s="31">
        <f ca="1">IFERROR(IF($G32=Tabelid!$L$6,$E32*W32,IFERROR($E32*W32/SUM($J32:$AB32)*(Eksplikatsioon!AB33)/SUMPRODUCT($J32:$AB32,Eksplikatsioon!$O33:$AG33),"")),"")</f>
        <v>0</v>
      </c>
      <c r="AQ32" s="31">
        <f ca="1">IFERROR(IF($G32=Tabelid!$L$6,$E32*X32,IFERROR($E32*X32/SUM($J32:$AB32)*(Eksplikatsioon!AC33)/SUMPRODUCT($J32:$AB32,Eksplikatsioon!$O33:$AG33),"")),"")</f>
        <v>0</v>
      </c>
      <c r="AR32" s="31">
        <f ca="1">IFERROR(IF($G32=Tabelid!$L$6,$E32*Y32,IFERROR($E32*Y32/SUM($J32:$AB32)*(Eksplikatsioon!AD33)/SUMPRODUCT($J32:$AB32,Eksplikatsioon!$O33:$AG33),"")),"")</f>
        <v>0</v>
      </c>
      <c r="AS32" s="31">
        <f ca="1">IFERROR(IF($G32=Tabelid!$L$6,$E32*Z32,IFERROR($E32*Z32/SUM($J32:$AB32)*(Eksplikatsioon!AE33)/SUMPRODUCT($J32:$AB32,Eksplikatsioon!$O33:$AG33),"")),"")</f>
        <v>0</v>
      </c>
      <c r="AT32" s="31">
        <f ca="1">IFERROR(IF($G32=Tabelid!$L$6,$E32*AA32,IFERROR($E32*AA32/SUM($J32:$AB32)*(Eksplikatsioon!AF33)/SUMPRODUCT($J32:$AB32,Eksplikatsioon!$O33:$AG33),"")),"")</f>
        <v>0</v>
      </c>
      <c r="AU32" s="31">
        <f ca="1">IFERROR(IF($G32=Tabelid!$L$6,$E32*AB32,IFERROR($E32*AB32/SUM($J32:$AB32)*(Eksplikatsioon!AG33)/SUMPRODUCT($J32:$AB32,Eksplikatsioon!$O33:$AG33),"")),"")</f>
        <v>0</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
      <c r="A33" s="23" t="str">
        <f>IF(Eksplikatsioon!A34=0,"",Eksplikatsioon!A34)</f>
        <v>01</v>
      </c>
      <c r="B33" s="60">
        <f>IF(Eksplikatsioon!B34=0,"",Eksplikatsioon!B34)</f>
        <v>108</v>
      </c>
      <c r="C33" s="23" t="str">
        <f>IF(Eksplikatsioon!C34=0,"",Eksplikatsioon!C34)</f>
        <v>ÜÜRITAV PIND</v>
      </c>
      <c r="D33" s="23" t="str">
        <f>IF(Eksplikatsioon!D34=0,"",Eksplikatsioon!D34)</f>
        <v>Kabinet/Büroo</v>
      </c>
      <c r="E33" s="58">
        <f>IF(Eksplikatsioon!F34=0,"",Eksplikatsioon!F34)</f>
        <v>20</v>
      </c>
      <c r="F33" s="23" t="str">
        <f>IF(Eksplikatsioon!H34=0,"",Eksplikatsioon!H34)</f>
        <v/>
      </c>
      <c r="G33" s="23" t="str">
        <f>IF(Eksplikatsioon!J34=0,"",Eksplikatsioon!J34)</f>
        <v>Ainukasutuses pind</v>
      </c>
      <c r="H33" s="23" t="str">
        <f>IF(Eksplikatsioon!K34=0,"",Eksplikatsioon!K34)</f>
        <v>Rahandusministeerium</v>
      </c>
      <c r="I33" s="23" t="str">
        <f>IF(Eksplikatsioon!L34=0,"",Eksplikatsioon!L34)</f>
        <v>HPSLUEHTE9_18</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
      <c r="A34" s="23" t="str">
        <f>IF(Eksplikatsioon!A35=0,"",Eksplikatsioon!A35)</f>
        <v>01</v>
      </c>
      <c r="B34" s="60">
        <f>IF(Eksplikatsioon!B35=0,"",Eksplikatsioon!B35)</f>
        <v>109</v>
      </c>
      <c r="C34" s="23" t="str">
        <f>IF(Eksplikatsioon!C35=0,"",Eksplikatsioon!C35)</f>
        <v>ÜÜRITAV PIND</v>
      </c>
      <c r="D34" s="23" t="str">
        <f>IF(Eksplikatsioon!D35=0,"",Eksplikatsioon!D35)</f>
        <v>Koridor</v>
      </c>
      <c r="E34" s="58">
        <f>IF(Eksplikatsioon!F35=0,"",Eksplikatsioon!F35)</f>
        <v>8.1</v>
      </c>
      <c r="F34" s="23" t="str">
        <f>IF(Eksplikatsioon!H35=0,"",Eksplikatsioon!H35)</f>
        <v>RAM</v>
      </c>
      <c r="G34" s="23" t="str">
        <f>IF(Eksplikatsioon!J35=0,"",Eksplikatsioon!J35)</f>
        <v>Ühiskasutuses muu pind (korrus)</v>
      </c>
      <c r="H34" s="23" t="str">
        <f>IF(Eksplikatsioon!K35=0,"",Eksplikatsioon!K35)</f>
        <v/>
      </c>
      <c r="I34" s="23" t="str">
        <f>IF(Eksplikatsioon!L35=0,"",Eksplikatsioon!L35)</f>
        <v/>
      </c>
      <c r="J34" s="31">
        <f ca="1">IFERROR(IF($G34=Tabelid!$L$6,Eksplikatsioon!O35/SUM(Eksplikatsioon!$O35:'Eksplikatsioon'!$AG35),IF($G34=Tabelid!$L$4,IFERROR(SUMIFS($E:$E,$G:$G,Tabelid!$L$1,$C:$C,Tabelid!$J$4,$H:$H,J$2,$A:$A,$A34)/SUMIFS($E:$E,$G:$G,Tabelid!$L$1,$C:$C,Tabelid!$J$4,$A:$A,$A34),0),IF($G34=Tabelid!$L$5,IFERROR(SUMIFS($E:$E,$G:$G,Tabelid!$L$1,$C:$C,Tabelid!$J$4,$H:$H,J$2)/SUMIFS($E:$E,$G:$G,Tabelid!$L$1,$C:$C,Tabelid!$J$4),0),""))),"")</f>
        <v>0.74776668418286929</v>
      </c>
      <c r="K34" s="31">
        <f ca="1">IFERROR(IF($G34=Tabelid!$L$6,Eksplikatsioon!P35/SUM(Eksplikatsioon!$O35:'Eksplikatsioon'!$AG35),IF($G34=Tabelid!$L$4,IFERROR(SUMIFS($E:$E,$G:$G,Tabelid!$L$1,$C:$C,Tabelid!$J$4,$H:$H,K$2,$A:$A,$A34)/SUMIFS($E:$E,$G:$G,Tabelid!$L$1,$C:$C,Tabelid!$J$4,$A:$A,$A34),0),IF($G34=Tabelid!$L$5,IFERROR(SUMIFS($E:$E,$G:$G,Tabelid!$L$1,$C:$C,Tabelid!$J$4,$H:$H,K$2)/SUMIFS($E:$E,$G:$G,Tabelid!$L$1,$C:$C,Tabelid!$J$4),0),""))),"")</f>
        <v>0</v>
      </c>
      <c r="L34" s="31">
        <f ca="1">IFERROR(IF($G34=Tabelid!$L$6,Eksplikatsioon!Q35/SUM(Eksplikatsioon!$O35:'Eksplikatsioon'!$AG35),IF($G34=Tabelid!$L$4,IFERROR(SUMIFS($E:$E,$G:$G,Tabelid!$L$1,$C:$C,Tabelid!$J$4,$H:$H,L$2,$A:$A,$A34)/SUMIFS($E:$E,$G:$G,Tabelid!$L$1,$C:$C,Tabelid!$J$4,$A:$A,$A34),0),IF($G34=Tabelid!$L$5,IFERROR(SUMIFS($E:$E,$G:$G,Tabelid!$L$1,$C:$C,Tabelid!$J$4,$H:$H,L$2)/SUMIFS($E:$E,$G:$G,Tabelid!$L$1,$C:$C,Tabelid!$J$4),0),""))),"")</f>
        <v>0</v>
      </c>
      <c r="M34" s="31">
        <f ca="1">IFERROR(IF($G34=Tabelid!$L$6,Eksplikatsioon!R35/SUM(Eksplikatsioon!$O35:'Eksplikatsioon'!$AG35),IF($G34=Tabelid!$L$4,IFERROR(SUMIFS($E:$E,$G:$G,Tabelid!$L$1,$C:$C,Tabelid!$J$4,$H:$H,M$2,$A:$A,$A34)/SUMIFS($E:$E,$G:$G,Tabelid!$L$1,$C:$C,Tabelid!$J$4,$A:$A,$A34),0),IF($G34=Tabelid!$L$5,IFERROR(SUMIFS($E:$E,$G:$G,Tabelid!$L$1,$C:$C,Tabelid!$J$4,$H:$H,M$2)/SUMIFS($E:$E,$G:$G,Tabelid!$L$1,$C:$C,Tabelid!$J$4),0),""))),"")</f>
        <v>0</v>
      </c>
      <c r="N34" s="31">
        <f ca="1">IFERROR(IF($G34=Tabelid!$L$6,Eksplikatsioon!S35/SUM(Eksplikatsioon!$O35:'Eksplikatsioon'!$AG35),IF($G34=Tabelid!$L$4,IFERROR(SUMIFS($E:$E,$G:$G,Tabelid!$L$1,$C:$C,Tabelid!$J$4,$H:$H,N$2,$A:$A,$A34)/SUMIFS($E:$E,$G:$G,Tabelid!$L$1,$C:$C,Tabelid!$J$4,$A:$A,$A34),0),IF($G34=Tabelid!$L$5,IFERROR(SUMIFS($E:$E,$G:$G,Tabelid!$L$1,$C:$C,Tabelid!$J$4,$H:$H,N$2)/SUMIFS($E:$E,$G:$G,Tabelid!$L$1,$C:$C,Tabelid!$J$4),0),""))),"")</f>
        <v>0.17130846032580138</v>
      </c>
      <c r="O34" s="31">
        <f ca="1">IFERROR(IF($G34=Tabelid!$L$6,Eksplikatsioon!T35/SUM(Eksplikatsioon!$O35:'Eksplikatsioon'!$AG35),IF($G34=Tabelid!$L$4,IFERROR(SUMIFS($E:$E,$G:$G,Tabelid!$L$1,$C:$C,Tabelid!$J$4,$H:$H,O$2,$A:$A,$A34)/SUMIFS($E:$E,$G:$G,Tabelid!$L$1,$C:$C,Tabelid!$J$4,$A:$A,$A34),0),IF($G34=Tabelid!$L$5,IFERROR(SUMIFS($E:$E,$G:$G,Tabelid!$L$1,$C:$C,Tabelid!$J$4,$H:$H,O$2)/SUMIFS($E:$E,$G:$G,Tabelid!$L$1,$C:$C,Tabelid!$J$4),0),""))),"")</f>
        <v>8.0924855491329495E-2</v>
      </c>
      <c r="P34" s="31">
        <f ca="1">IFERROR(IF($G34=Tabelid!$L$6,Eksplikatsioon!U35/SUM(Eksplikatsioon!$O35:'Eksplikatsioon'!$AG35),IF($G34=Tabelid!$L$4,IFERROR(SUMIFS($E:$E,$G:$G,Tabelid!$L$1,$C:$C,Tabelid!$J$4,$H:$H,P$2,$A:$A,$A34)/SUMIFS($E:$E,$G:$G,Tabelid!$L$1,$C:$C,Tabelid!$J$4,$A:$A,$A34),0),IF($G34=Tabelid!$L$5,IFERROR(SUMIFS($E:$E,$G:$G,Tabelid!$L$1,$C:$C,Tabelid!$J$4,$H:$H,P$2)/SUMIFS($E:$E,$G:$G,Tabelid!$L$1,$C:$C,Tabelid!$J$4),0),""))),"")</f>
        <v>0</v>
      </c>
      <c r="Q34" s="31">
        <f ca="1">IFERROR(IF($G34=Tabelid!$L$6,Eksplikatsioon!V35/SUM(Eksplikatsioon!$O35:'Eksplikatsioon'!$AG35),IF($G34=Tabelid!$L$4,IFERROR(SUMIFS($E:$E,$G:$G,Tabelid!$L$1,$C:$C,Tabelid!$J$4,$H:$H,Q$2,$A:$A,$A34)/SUMIFS($E:$E,$G:$G,Tabelid!$L$1,$C:$C,Tabelid!$J$4,$A:$A,$A34),0),IF($G34=Tabelid!$L$5,IFERROR(SUMIFS($E:$E,$G:$G,Tabelid!$L$1,$C:$C,Tabelid!$J$4,$H:$H,Q$2)/SUMIFS($E:$E,$G:$G,Tabelid!$L$1,$C:$C,Tabelid!$J$4),0),""))),"")</f>
        <v>0</v>
      </c>
      <c r="R34" s="31">
        <f ca="1">IFERROR(IF($G34=Tabelid!$L$6,Eksplikatsioon!W35/SUM(Eksplikatsioon!$O35:'Eksplikatsioon'!$AG35),IF($G34=Tabelid!$L$4,IFERROR(SUMIFS($E:$E,$G:$G,Tabelid!$L$1,$C:$C,Tabelid!$J$4,$H:$H,R$2,$A:$A,$A34)/SUMIFS($E:$E,$G:$G,Tabelid!$L$1,$C:$C,Tabelid!$J$4,$A:$A,$A34),0),IF($G34=Tabelid!$L$5,IFERROR(SUMIFS($E:$E,$G:$G,Tabelid!$L$1,$C:$C,Tabelid!$J$4,$H:$H,R$2)/SUMIFS($E:$E,$G:$G,Tabelid!$L$1,$C:$C,Tabelid!$J$4),0),""))),"")</f>
        <v>0</v>
      </c>
      <c r="S34" s="31">
        <f ca="1">IFERROR(IF($G34=Tabelid!$L$6,Eksplikatsioon!X35/SUM(Eksplikatsioon!$O35:'Eksplikatsioon'!$AG35),IF($G34=Tabelid!$L$4,IFERROR(SUMIFS($E:$E,$G:$G,Tabelid!$L$1,$C:$C,Tabelid!$J$4,$H:$H,S$2,$A:$A,$A34)/SUMIFS($E:$E,$G:$G,Tabelid!$L$1,$C:$C,Tabelid!$J$4,$A:$A,$A34),0),IF($G34=Tabelid!$L$5,IFERROR(SUMIFS($E:$E,$G:$G,Tabelid!$L$1,$C:$C,Tabelid!$J$4,$H:$H,S$2)/SUMIFS($E:$E,$G:$G,Tabelid!$L$1,$C:$C,Tabelid!$J$4),0),""))),"")</f>
        <v>0</v>
      </c>
      <c r="T34" s="31">
        <f ca="1">IFERROR(IF($G34=Tabelid!$L$6,Eksplikatsioon!Y35/SUM(Eksplikatsioon!$O35:'Eksplikatsioon'!$AG35),IF($G34=Tabelid!$L$4,IFERROR(SUMIFS($E:$E,$G:$G,Tabelid!$L$1,$C:$C,Tabelid!$J$4,$H:$H,T$2,$A:$A,$A34)/SUMIFS($E:$E,$G:$G,Tabelid!$L$1,$C:$C,Tabelid!$J$4,$A:$A,$A34),0),IF($G34=Tabelid!$L$5,IFERROR(SUMIFS($E:$E,$G:$G,Tabelid!$L$1,$C:$C,Tabelid!$J$4,$H:$H,T$2)/SUMIFS($E:$E,$G:$G,Tabelid!$L$1,$C:$C,Tabelid!$J$4),0),""))),"")</f>
        <v>0</v>
      </c>
      <c r="U34" s="31">
        <f ca="1">IFERROR(IF($G34=Tabelid!$L$6,Eksplikatsioon!Z35/SUM(Eksplikatsioon!$O35:'Eksplikatsioon'!$AG35),IF($G34=Tabelid!$L$4,IFERROR(SUMIFS($E:$E,$G:$G,Tabelid!$L$1,$C:$C,Tabelid!$J$4,$H:$H,U$2,$A:$A,$A34)/SUMIFS($E:$E,$G:$G,Tabelid!$L$1,$C:$C,Tabelid!$J$4,$A:$A,$A34),0),IF($G34=Tabelid!$L$5,IFERROR(SUMIFS($E:$E,$G:$G,Tabelid!$L$1,$C:$C,Tabelid!$J$4,$H:$H,U$2)/SUMIFS($E:$E,$G:$G,Tabelid!$L$1,$C:$C,Tabelid!$J$4),0),""))),"")</f>
        <v>0</v>
      </c>
      <c r="V34" s="31">
        <f ca="1">IFERROR(IF($G34=Tabelid!$L$6,Eksplikatsioon!AA35/SUM(Eksplikatsioon!$O35:'Eksplikatsioon'!$AG35),IF($G34=Tabelid!$L$4,IFERROR(SUMIFS($E:$E,$G:$G,Tabelid!$L$1,$C:$C,Tabelid!$J$4,$H:$H,V$2,$A:$A,$A34)/SUMIFS($E:$E,$G:$G,Tabelid!$L$1,$C:$C,Tabelid!$J$4,$A:$A,$A34),0),IF($G34=Tabelid!$L$5,IFERROR(SUMIFS($E:$E,$G:$G,Tabelid!$L$1,$C:$C,Tabelid!$J$4,$H:$H,V$2)/SUMIFS($E:$E,$G:$G,Tabelid!$L$1,$C:$C,Tabelid!$J$4),0),""))),"")</f>
        <v>0</v>
      </c>
      <c r="W34" s="31">
        <f ca="1">IFERROR(IF($G34=Tabelid!$L$6,Eksplikatsioon!AB35/SUM(Eksplikatsioon!$O35:'Eksplikatsioon'!$AG35),IF($G34=Tabelid!$L$4,IFERROR(SUMIFS($E:$E,$G:$G,Tabelid!$L$1,$C:$C,Tabelid!$J$4,$H:$H,W$2,$A:$A,$A34)/SUMIFS($E:$E,$G:$G,Tabelid!$L$1,$C:$C,Tabelid!$J$4,$A:$A,$A34),0),IF($G34=Tabelid!$L$5,IFERROR(SUMIFS($E:$E,$G:$G,Tabelid!$L$1,$C:$C,Tabelid!$J$4,$H:$H,W$2)/SUMIFS($E:$E,$G:$G,Tabelid!$L$1,$C:$C,Tabelid!$J$4),0),""))),"")</f>
        <v>0</v>
      </c>
      <c r="X34" s="31">
        <f ca="1">IFERROR(IF($G34=Tabelid!$L$6,Eksplikatsioon!AC35/SUM(Eksplikatsioon!$O35:'Eksplikatsioon'!$AG35),IF($G34=Tabelid!$L$4,IFERROR(SUMIFS($E:$E,$G:$G,Tabelid!$L$1,$C:$C,Tabelid!$J$4,$H:$H,X$2,$A:$A,$A34)/SUMIFS($E:$E,$G:$G,Tabelid!$L$1,$C:$C,Tabelid!$J$4,$A:$A,$A34),0),IF($G34=Tabelid!$L$5,IFERROR(SUMIFS($E:$E,$G:$G,Tabelid!$L$1,$C:$C,Tabelid!$J$4,$H:$H,X$2)/SUMIFS($E:$E,$G:$G,Tabelid!$L$1,$C:$C,Tabelid!$J$4),0),""))),"")</f>
        <v>0</v>
      </c>
      <c r="Y34" s="31">
        <f ca="1">IFERROR(IF($G34=Tabelid!$L$6,Eksplikatsioon!AD35/SUM(Eksplikatsioon!$O35:'Eksplikatsioon'!$AG35),IF($G34=Tabelid!$L$4,IFERROR(SUMIFS($E:$E,$G:$G,Tabelid!$L$1,$C:$C,Tabelid!$J$4,$H:$H,Y$2,$A:$A,$A34)/SUMIFS($E:$E,$G:$G,Tabelid!$L$1,$C:$C,Tabelid!$J$4,$A:$A,$A34),0),IF($G34=Tabelid!$L$5,IFERROR(SUMIFS($E:$E,$G:$G,Tabelid!$L$1,$C:$C,Tabelid!$J$4,$H:$H,Y$2)/SUMIFS($E:$E,$G:$G,Tabelid!$L$1,$C:$C,Tabelid!$J$4),0),""))),"")</f>
        <v>0</v>
      </c>
      <c r="Z34" s="31">
        <f ca="1">IFERROR(IF($G34=Tabelid!$L$6,Eksplikatsioon!AE35/SUM(Eksplikatsioon!$O35:'Eksplikatsioon'!$AG35),IF($G34=Tabelid!$L$4,IFERROR(SUMIFS($E:$E,$G:$G,Tabelid!$L$1,$C:$C,Tabelid!$J$4,$H:$H,Z$2,$A:$A,$A34)/SUMIFS($E:$E,$G:$G,Tabelid!$L$1,$C:$C,Tabelid!$J$4,$A:$A,$A34),0),IF($G34=Tabelid!$L$5,IFERROR(SUMIFS($E:$E,$G:$G,Tabelid!$L$1,$C:$C,Tabelid!$J$4,$H:$H,Z$2)/SUMIFS($E:$E,$G:$G,Tabelid!$L$1,$C:$C,Tabelid!$J$4),0),""))),"")</f>
        <v>0</v>
      </c>
      <c r="AA34" s="31">
        <f ca="1">IFERROR(IF($G34=Tabelid!$L$6,Eksplikatsioon!AF35/SUM(Eksplikatsioon!$O35:'Eksplikatsioon'!$AG35),IF($G34=Tabelid!$L$4,IFERROR(SUMIFS($E:$E,$G:$G,Tabelid!$L$1,$C:$C,Tabelid!$J$4,$H:$H,AA$2,$A:$A,$A34)/SUMIFS($E:$E,$G:$G,Tabelid!$L$1,$C:$C,Tabelid!$J$4,$A:$A,$A34),0),IF($G34=Tabelid!$L$5,IFERROR(SUMIFS($E:$E,$G:$G,Tabelid!$L$1,$C:$C,Tabelid!$J$4,$H:$H,AA$2)/SUMIFS($E:$E,$G:$G,Tabelid!$L$1,$C:$C,Tabelid!$J$4),0),""))),"")</f>
        <v>0</v>
      </c>
      <c r="AB34" s="31">
        <f ca="1">IFERROR(IF($G34=Tabelid!$L$6,Eksplikatsioon!AG35/SUM(Eksplikatsioon!$O35:'Eksplikatsioon'!$AG35),IF($G34=Tabelid!$L$4,IFERROR(SUMIFS($E:$E,$G:$G,Tabelid!$L$1,$C:$C,Tabelid!$J$4,$H:$H,AB$2,$A:$A,$A34)/SUMIFS($E:$E,$G:$G,Tabelid!$L$1,$C:$C,Tabelid!$J$4,$A:$A,$A34),0),IF($G34=Tabelid!$L$5,IFERROR(SUMIFS($E:$E,$G:$G,Tabelid!$L$1,$C:$C,Tabelid!$J$4,$H:$H,AB$2)/SUMIFS($E:$E,$G:$G,Tabelid!$L$1,$C:$C,Tabelid!$J$4),0),""))),"")</f>
        <v>0</v>
      </c>
      <c r="AC34" s="31">
        <f ca="1">IFERROR(IF($G34=Tabelid!$L$6,$E34*J34,IFERROR($E34*J34/SUM($J34:$AB34)*(Eksplikatsioon!O35)/SUMPRODUCT($J34:$AB34,Eksplikatsioon!$O35:$AG35),"")),"")</f>
        <v>0</v>
      </c>
      <c r="AD34" s="31">
        <f ca="1">IFERROR(IF($G34=Tabelid!$L$6,$E34*K34,IFERROR($E34*K34/SUM($J34:$AB34)*(Eksplikatsioon!P35)/SUMPRODUCT($J34:$AB34,Eksplikatsioon!$O35:$AG35),"")),"")</f>
        <v>0</v>
      </c>
      <c r="AE34" s="31">
        <f ca="1">IFERROR(IF($G34=Tabelid!$L$6,$E34*L34,IFERROR($E34*L34/SUM($J34:$AB34)*(Eksplikatsioon!Q35)/SUMPRODUCT($J34:$AB34,Eksplikatsioon!$O35:$AG35),"")),"")</f>
        <v>0</v>
      </c>
      <c r="AF34" s="31">
        <f ca="1">IFERROR(IF($G34=Tabelid!$L$6,$E34*M34,IFERROR($E34*M34/SUM($J34:$AB34)*(Eksplikatsioon!R35)/SUMPRODUCT($J34:$AB34,Eksplikatsioon!$O35:$AG35),"")),"")</f>
        <v>0</v>
      </c>
      <c r="AG34" s="31">
        <f ca="1">IFERROR(IF($G34=Tabelid!$L$6,$E34*N34,IFERROR($E34*N34/SUM($J34:$AB34)*(Eksplikatsioon!S35)/SUMPRODUCT($J34:$AB34,Eksplikatsioon!$O35:$AG35),"")),"")</f>
        <v>8.0999999999999979</v>
      </c>
      <c r="AH34" s="31">
        <f ca="1">IFERROR(IF($G34=Tabelid!$L$6,$E34*O34,IFERROR($E34*O34/SUM($J34:$AB34)*(Eksplikatsioon!T35)/SUMPRODUCT($J34:$AB34,Eksplikatsioon!$O35:$AG35),"")),"")</f>
        <v>0</v>
      </c>
      <c r="AI34" s="31">
        <f ca="1">IFERROR(IF($G34=Tabelid!$L$6,$E34*P34,IFERROR($E34*P34/SUM($J34:$AB34)*(Eksplikatsioon!U35)/SUMPRODUCT($J34:$AB34,Eksplikatsioon!$O35:$AG35),"")),"")</f>
        <v>0</v>
      </c>
      <c r="AJ34" s="31">
        <f ca="1">IFERROR(IF($G34=Tabelid!$L$6,$E34*Q34,IFERROR($E34*Q34/SUM($J34:$AB34)*(Eksplikatsioon!V35)/SUMPRODUCT($J34:$AB34,Eksplikatsioon!$O35:$AG35),"")),"")</f>
        <v>0</v>
      </c>
      <c r="AK34" s="31">
        <f ca="1">IFERROR(IF($G34=Tabelid!$L$6,$E34*R34,IFERROR($E34*R34/SUM($J34:$AB34)*(Eksplikatsioon!W35)/SUMPRODUCT($J34:$AB34,Eksplikatsioon!$O35:$AG35),"")),"")</f>
        <v>0</v>
      </c>
      <c r="AL34" s="31">
        <f ca="1">IFERROR(IF($G34=Tabelid!$L$6,$E34*S34,IFERROR($E34*S34/SUM($J34:$AB34)*(Eksplikatsioon!X35)/SUMPRODUCT($J34:$AB34,Eksplikatsioon!$O35:$AG35),"")),"")</f>
        <v>0</v>
      </c>
      <c r="AM34" s="31">
        <f ca="1">IFERROR(IF($G34=Tabelid!$L$6,$E34*T34,IFERROR($E34*T34/SUM($J34:$AB34)*(Eksplikatsioon!Y35)/SUMPRODUCT($J34:$AB34,Eksplikatsioon!$O35:$AG35),"")),"")</f>
        <v>0</v>
      </c>
      <c r="AN34" s="31">
        <f ca="1">IFERROR(IF($G34=Tabelid!$L$6,$E34*U34,IFERROR($E34*U34/SUM($J34:$AB34)*(Eksplikatsioon!Z35)/SUMPRODUCT($J34:$AB34,Eksplikatsioon!$O35:$AG35),"")),"")</f>
        <v>0</v>
      </c>
      <c r="AO34" s="31">
        <f ca="1">IFERROR(IF($G34=Tabelid!$L$6,$E34*V34,IFERROR($E34*V34/SUM($J34:$AB34)*(Eksplikatsioon!AA35)/SUMPRODUCT($J34:$AB34,Eksplikatsioon!$O35:$AG35),"")),"")</f>
        <v>0</v>
      </c>
      <c r="AP34" s="31">
        <f ca="1">IFERROR(IF($G34=Tabelid!$L$6,$E34*W34,IFERROR($E34*W34/SUM($J34:$AB34)*(Eksplikatsioon!AB35)/SUMPRODUCT($J34:$AB34,Eksplikatsioon!$O35:$AG35),"")),"")</f>
        <v>0</v>
      </c>
      <c r="AQ34" s="31">
        <f ca="1">IFERROR(IF($G34=Tabelid!$L$6,$E34*X34,IFERROR($E34*X34/SUM($J34:$AB34)*(Eksplikatsioon!AC35)/SUMPRODUCT($J34:$AB34,Eksplikatsioon!$O35:$AG35),"")),"")</f>
        <v>0</v>
      </c>
      <c r="AR34" s="31">
        <f ca="1">IFERROR(IF($G34=Tabelid!$L$6,$E34*Y34,IFERROR($E34*Y34/SUM($J34:$AB34)*(Eksplikatsioon!AD35)/SUMPRODUCT($J34:$AB34,Eksplikatsioon!$O35:$AG35),"")),"")</f>
        <v>0</v>
      </c>
      <c r="AS34" s="31">
        <f ca="1">IFERROR(IF($G34=Tabelid!$L$6,$E34*Z34,IFERROR($E34*Z34/SUM($J34:$AB34)*(Eksplikatsioon!AE35)/SUMPRODUCT($J34:$AB34,Eksplikatsioon!$O35:$AG35),"")),"")</f>
        <v>0</v>
      </c>
      <c r="AT34" s="31">
        <f ca="1">IFERROR(IF($G34=Tabelid!$L$6,$E34*AA34,IFERROR($E34*AA34/SUM($J34:$AB34)*(Eksplikatsioon!AF35)/SUMPRODUCT($J34:$AB34,Eksplikatsioon!$O35:$AG35),"")),"")</f>
        <v>0</v>
      </c>
      <c r="AU34" s="31">
        <f ca="1">IFERROR(IF($G34=Tabelid!$L$6,$E34*AB34,IFERROR($E34*AB34/SUM($J34:$AB34)*(Eksplikatsioon!AG35)/SUMPRODUCT($J34:$AB34,Eksplikatsioon!$O35:$AG35),"")),"")</f>
        <v>0</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
      <c r="A35" s="23" t="str">
        <f>IF(Eksplikatsioon!A36=0,"",Eksplikatsioon!A36)</f>
        <v>01</v>
      </c>
      <c r="B35" s="60">
        <f>IF(Eksplikatsioon!B36=0,"",Eksplikatsioon!B36)</f>
        <v>110</v>
      </c>
      <c r="C35" s="23" t="str">
        <f>IF(Eksplikatsioon!C36=0,"",Eksplikatsioon!C36)</f>
        <v>ÜÜRITAV PIND</v>
      </c>
      <c r="D35" s="23" t="str">
        <f>IF(Eksplikatsioon!D36=0,"",Eksplikatsioon!D36)</f>
        <v>Tuulekoda</v>
      </c>
      <c r="E35" s="58">
        <f>IF(Eksplikatsioon!F36=0,"",Eksplikatsioon!F36)</f>
        <v>3</v>
      </c>
      <c r="F35" s="23" t="str">
        <f>IF(Eksplikatsioon!H36=0,"",Eksplikatsioon!H36)</f>
        <v>RAM</v>
      </c>
      <c r="G35" s="23" t="str">
        <f>IF(Eksplikatsioon!J36=0,"",Eksplikatsioon!J36)</f>
        <v>Ühiskasutuses muu pind (korrus)</v>
      </c>
      <c r="H35" s="23" t="str">
        <f>IF(Eksplikatsioon!K36=0,"",Eksplikatsioon!K36)</f>
        <v/>
      </c>
      <c r="I35" s="23" t="str">
        <f>IF(Eksplikatsioon!L36=0,"",Eksplikatsioon!L36)</f>
        <v/>
      </c>
      <c r="J35" s="31">
        <f ca="1">IFERROR(IF($G35=Tabelid!$L$6,Eksplikatsioon!O36/SUM(Eksplikatsioon!$O36:'Eksplikatsioon'!$AG36),IF($G35=Tabelid!$L$4,IFERROR(SUMIFS($E:$E,$G:$G,Tabelid!$L$1,$C:$C,Tabelid!$J$4,$H:$H,J$2,$A:$A,$A35)/SUMIFS($E:$E,$G:$G,Tabelid!$L$1,$C:$C,Tabelid!$J$4,$A:$A,$A35),0),IF($G35=Tabelid!$L$5,IFERROR(SUMIFS($E:$E,$G:$G,Tabelid!$L$1,$C:$C,Tabelid!$J$4,$H:$H,J$2)/SUMIFS($E:$E,$G:$G,Tabelid!$L$1,$C:$C,Tabelid!$J$4),0),""))),"")</f>
        <v>0.74776668418286929</v>
      </c>
      <c r="K35" s="31">
        <f ca="1">IFERROR(IF($G35=Tabelid!$L$6,Eksplikatsioon!P36/SUM(Eksplikatsioon!$O36:'Eksplikatsioon'!$AG36),IF($G35=Tabelid!$L$4,IFERROR(SUMIFS($E:$E,$G:$G,Tabelid!$L$1,$C:$C,Tabelid!$J$4,$H:$H,K$2,$A:$A,$A35)/SUMIFS($E:$E,$G:$G,Tabelid!$L$1,$C:$C,Tabelid!$J$4,$A:$A,$A35),0),IF($G35=Tabelid!$L$5,IFERROR(SUMIFS($E:$E,$G:$G,Tabelid!$L$1,$C:$C,Tabelid!$J$4,$H:$H,K$2)/SUMIFS($E:$E,$G:$G,Tabelid!$L$1,$C:$C,Tabelid!$J$4),0),""))),"")</f>
        <v>0</v>
      </c>
      <c r="L35" s="31">
        <f ca="1">IFERROR(IF($G35=Tabelid!$L$6,Eksplikatsioon!Q36/SUM(Eksplikatsioon!$O36:'Eksplikatsioon'!$AG36),IF($G35=Tabelid!$L$4,IFERROR(SUMIFS($E:$E,$G:$G,Tabelid!$L$1,$C:$C,Tabelid!$J$4,$H:$H,L$2,$A:$A,$A35)/SUMIFS($E:$E,$G:$G,Tabelid!$L$1,$C:$C,Tabelid!$J$4,$A:$A,$A35),0),IF($G35=Tabelid!$L$5,IFERROR(SUMIFS($E:$E,$G:$G,Tabelid!$L$1,$C:$C,Tabelid!$J$4,$H:$H,L$2)/SUMIFS($E:$E,$G:$G,Tabelid!$L$1,$C:$C,Tabelid!$J$4),0),""))),"")</f>
        <v>0</v>
      </c>
      <c r="M35" s="31">
        <f ca="1">IFERROR(IF($G35=Tabelid!$L$6,Eksplikatsioon!R36/SUM(Eksplikatsioon!$O36:'Eksplikatsioon'!$AG36),IF($G35=Tabelid!$L$4,IFERROR(SUMIFS($E:$E,$G:$G,Tabelid!$L$1,$C:$C,Tabelid!$J$4,$H:$H,M$2,$A:$A,$A35)/SUMIFS($E:$E,$G:$G,Tabelid!$L$1,$C:$C,Tabelid!$J$4,$A:$A,$A35),0),IF($G35=Tabelid!$L$5,IFERROR(SUMIFS($E:$E,$G:$G,Tabelid!$L$1,$C:$C,Tabelid!$J$4,$H:$H,M$2)/SUMIFS($E:$E,$G:$G,Tabelid!$L$1,$C:$C,Tabelid!$J$4),0),""))),"")</f>
        <v>0</v>
      </c>
      <c r="N35" s="31">
        <f ca="1">IFERROR(IF($G35=Tabelid!$L$6,Eksplikatsioon!S36/SUM(Eksplikatsioon!$O36:'Eksplikatsioon'!$AG36),IF($G35=Tabelid!$L$4,IFERROR(SUMIFS($E:$E,$G:$G,Tabelid!$L$1,$C:$C,Tabelid!$J$4,$H:$H,N$2,$A:$A,$A35)/SUMIFS($E:$E,$G:$G,Tabelid!$L$1,$C:$C,Tabelid!$J$4,$A:$A,$A35),0),IF($G35=Tabelid!$L$5,IFERROR(SUMIFS($E:$E,$G:$G,Tabelid!$L$1,$C:$C,Tabelid!$J$4,$H:$H,N$2)/SUMIFS($E:$E,$G:$G,Tabelid!$L$1,$C:$C,Tabelid!$J$4),0),""))),"")</f>
        <v>0.17130846032580138</v>
      </c>
      <c r="O35" s="31">
        <f ca="1">IFERROR(IF($G35=Tabelid!$L$6,Eksplikatsioon!T36/SUM(Eksplikatsioon!$O36:'Eksplikatsioon'!$AG36),IF($G35=Tabelid!$L$4,IFERROR(SUMIFS($E:$E,$G:$G,Tabelid!$L$1,$C:$C,Tabelid!$J$4,$H:$H,O$2,$A:$A,$A35)/SUMIFS($E:$E,$G:$G,Tabelid!$L$1,$C:$C,Tabelid!$J$4,$A:$A,$A35),0),IF($G35=Tabelid!$L$5,IFERROR(SUMIFS($E:$E,$G:$G,Tabelid!$L$1,$C:$C,Tabelid!$J$4,$H:$H,O$2)/SUMIFS($E:$E,$G:$G,Tabelid!$L$1,$C:$C,Tabelid!$J$4),0),""))),"")</f>
        <v>8.0924855491329495E-2</v>
      </c>
      <c r="P35" s="31">
        <f ca="1">IFERROR(IF($G35=Tabelid!$L$6,Eksplikatsioon!U36/SUM(Eksplikatsioon!$O36:'Eksplikatsioon'!$AG36),IF($G35=Tabelid!$L$4,IFERROR(SUMIFS($E:$E,$G:$G,Tabelid!$L$1,$C:$C,Tabelid!$J$4,$H:$H,P$2,$A:$A,$A35)/SUMIFS($E:$E,$G:$G,Tabelid!$L$1,$C:$C,Tabelid!$J$4,$A:$A,$A35),0),IF($G35=Tabelid!$L$5,IFERROR(SUMIFS($E:$E,$G:$G,Tabelid!$L$1,$C:$C,Tabelid!$J$4,$H:$H,P$2)/SUMIFS($E:$E,$G:$G,Tabelid!$L$1,$C:$C,Tabelid!$J$4),0),""))),"")</f>
        <v>0</v>
      </c>
      <c r="Q35" s="31">
        <f ca="1">IFERROR(IF($G35=Tabelid!$L$6,Eksplikatsioon!V36/SUM(Eksplikatsioon!$O36:'Eksplikatsioon'!$AG36),IF($G35=Tabelid!$L$4,IFERROR(SUMIFS($E:$E,$G:$G,Tabelid!$L$1,$C:$C,Tabelid!$J$4,$H:$H,Q$2,$A:$A,$A35)/SUMIFS($E:$E,$G:$G,Tabelid!$L$1,$C:$C,Tabelid!$J$4,$A:$A,$A35),0),IF($G35=Tabelid!$L$5,IFERROR(SUMIFS($E:$E,$G:$G,Tabelid!$L$1,$C:$C,Tabelid!$J$4,$H:$H,Q$2)/SUMIFS($E:$E,$G:$G,Tabelid!$L$1,$C:$C,Tabelid!$J$4),0),""))),"")</f>
        <v>0</v>
      </c>
      <c r="R35" s="31">
        <f ca="1">IFERROR(IF($G35=Tabelid!$L$6,Eksplikatsioon!W36/SUM(Eksplikatsioon!$O36:'Eksplikatsioon'!$AG36),IF($G35=Tabelid!$L$4,IFERROR(SUMIFS($E:$E,$G:$G,Tabelid!$L$1,$C:$C,Tabelid!$J$4,$H:$H,R$2,$A:$A,$A35)/SUMIFS($E:$E,$G:$G,Tabelid!$L$1,$C:$C,Tabelid!$J$4,$A:$A,$A35),0),IF($G35=Tabelid!$L$5,IFERROR(SUMIFS($E:$E,$G:$G,Tabelid!$L$1,$C:$C,Tabelid!$J$4,$H:$H,R$2)/SUMIFS($E:$E,$G:$G,Tabelid!$L$1,$C:$C,Tabelid!$J$4),0),""))),"")</f>
        <v>0</v>
      </c>
      <c r="S35" s="31">
        <f ca="1">IFERROR(IF($G35=Tabelid!$L$6,Eksplikatsioon!X36/SUM(Eksplikatsioon!$O36:'Eksplikatsioon'!$AG36),IF($G35=Tabelid!$L$4,IFERROR(SUMIFS($E:$E,$G:$G,Tabelid!$L$1,$C:$C,Tabelid!$J$4,$H:$H,S$2,$A:$A,$A35)/SUMIFS($E:$E,$G:$G,Tabelid!$L$1,$C:$C,Tabelid!$J$4,$A:$A,$A35),0),IF($G35=Tabelid!$L$5,IFERROR(SUMIFS($E:$E,$G:$G,Tabelid!$L$1,$C:$C,Tabelid!$J$4,$H:$H,S$2)/SUMIFS($E:$E,$G:$G,Tabelid!$L$1,$C:$C,Tabelid!$J$4),0),""))),"")</f>
        <v>0</v>
      </c>
      <c r="T35" s="31">
        <f ca="1">IFERROR(IF($G35=Tabelid!$L$6,Eksplikatsioon!Y36/SUM(Eksplikatsioon!$O36:'Eksplikatsioon'!$AG36),IF($G35=Tabelid!$L$4,IFERROR(SUMIFS($E:$E,$G:$G,Tabelid!$L$1,$C:$C,Tabelid!$J$4,$H:$H,T$2,$A:$A,$A35)/SUMIFS($E:$E,$G:$G,Tabelid!$L$1,$C:$C,Tabelid!$J$4,$A:$A,$A35),0),IF($G35=Tabelid!$L$5,IFERROR(SUMIFS($E:$E,$G:$G,Tabelid!$L$1,$C:$C,Tabelid!$J$4,$H:$H,T$2)/SUMIFS($E:$E,$G:$G,Tabelid!$L$1,$C:$C,Tabelid!$J$4),0),""))),"")</f>
        <v>0</v>
      </c>
      <c r="U35" s="31">
        <f ca="1">IFERROR(IF($G35=Tabelid!$L$6,Eksplikatsioon!Z36/SUM(Eksplikatsioon!$O36:'Eksplikatsioon'!$AG36),IF($G35=Tabelid!$L$4,IFERROR(SUMIFS($E:$E,$G:$G,Tabelid!$L$1,$C:$C,Tabelid!$J$4,$H:$H,U$2,$A:$A,$A35)/SUMIFS($E:$E,$G:$G,Tabelid!$L$1,$C:$C,Tabelid!$J$4,$A:$A,$A35),0),IF($G35=Tabelid!$L$5,IFERROR(SUMIFS($E:$E,$G:$G,Tabelid!$L$1,$C:$C,Tabelid!$J$4,$H:$H,U$2)/SUMIFS($E:$E,$G:$G,Tabelid!$L$1,$C:$C,Tabelid!$J$4),0),""))),"")</f>
        <v>0</v>
      </c>
      <c r="V35" s="31">
        <f ca="1">IFERROR(IF($G35=Tabelid!$L$6,Eksplikatsioon!AA36/SUM(Eksplikatsioon!$O36:'Eksplikatsioon'!$AG36),IF($G35=Tabelid!$L$4,IFERROR(SUMIFS($E:$E,$G:$G,Tabelid!$L$1,$C:$C,Tabelid!$J$4,$H:$H,V$2,$A:$A,$A35)/SUMIFS($E:$E,$G:$G,Tabelid!$L$1,$C:$C,Tabelid!$J$4,$A:$A,$A35),0),IF($G35=Tabelid!$L$5,IFERROR(SUMIFS($E:$E,$G:$G,Tabelid!$L$1,$C:$C,Tabelid!$J$4,$H:$H,V$2)/SUMIFS($E:$E,$G:$G,Tabelid!$L$1,$C:$C,Tabelid!$J$4),0),""))),"")</f>
        <v>0</v>
      </c>
      <c r="W35" s="31">
        <f ca="1">IFERROR(IF($G35=Tabelid!$L$6,Eksplikatsioon!AB36/SUM(Eksplikatsioon!$O36:'Eksplikatsioon'!$AG36),IF($G35=Tabelid!$L$4,IFERROR(SUMIFS($E:$E,$G:$G,Tabelid!$L$1,$C:$C,Tabelid!$J$4,$H:$H,W$2,$A:$A,$A35)/SUMIFS($E:$E,$G:$G,Tabelid!$L$1,$C:$C,Tabelid!$J$4,$A:$A,$A35),0),IF($G35=Tabelid!$L$5,IFERROR(SUMIFS($E:$E,$G:$G,Tabelid!$L$1,$C:$C,Tabelid!$J$4,$H:$H,W$2)/SUMIFS($E:$E,$G:$G,Tabelid!$L$1,$C:$C,Tabelid!$J$4),0),""))),"")</f>
        <v>0</v>
      </c>
      <c r="X35" s="31">
        <f ca="1">IFERROR(IF($G35=Tabelid!$L$6,Eksplikatsioon!AC36/SUM(Eksplikatsioon!$O36:'Eksplikatsioon'!$AG36),IF($G35=Tabelid!$L$4,IFERROR(SUMIFS($E:$E,$G:$G,Tabelid!$L$1,$C:$C,Tabelid!$J$4,$H:$H,X$2,$A:$A,$A35)/SUMIFS($E:$E,$G:$G,Tabelid!$L$1,$C:$C,Tabelid!$J$4,$A:$A,$A35),0),IF($G35=Tabelid!$L$5,IFERROR(SUMIFS($E:$E,$G:$G,Tabelid!$L$1,$C:$C,Tabelid!$J$4,$H:$H,X$2)/SUMIFS($E:$E,$G:$G,Tabelid!$L$1,$C:$C,Tabelid!$J$4),0),""))),"")</f>
        <v>0</v>
      </c>
      <c r="Y35" s="31">
        <f ca="1">IFERROR(IF($G35=Tabelid!$L$6,Eksplikatsioon!AD36/SUM(Eksplikatsioon!$O36:'Eksplikatsioon'!$AG36),IF($G35=Tabelid!$L$4,IFERROR(SUMIFS($E:$E,$G:$G,Tabelid!$L$1,$C:$C,Tabelid!$J$4,$H:$H,Y$2,$A:$A,$A35)/SUMIFS($E:$E,$G:$G,Tabelid!$L$1,$C:$C,Tabelid!$J$4,$A:$A,$A35),0),IF($G35=Tabelid!$L$5,IFERROR(SUMIFS($E:$E,$G:$G,Tabelid!$L$1,$C:$C,Tabelid!$J$4,$H:$H,Y$2)/SUMIFS($E:$E,$G:$G,Tabelid!$L$1,$C:$C,Tabelid!$J$4),0),""))),"")</f>
        <v>0</v>
      </c>
      <c r="Z35" s="31">
        <f ca="1">IFERROR(IF($G35=Tabelid!$L$6,Eksplikatsioon!AE36/SUM(Eksplikatsioon!$O36:'Eksplikatsioon'!$AG36),IF($G35=Tabelid!$L$4,IFERROR(SUMIFS($E:$E,$G:$G,Tabelid!$L$1,$C:$C,Tabelid!$J$4,$H:$H,Z$2,$A:$A,$A35)/SUMIFS($E:$E,$G:$G,Tabelid!$L$1,$C:$C,Tabelid!$J$4,$A:$A,$A35),0),IF($G35=Tabelid!$L$5,IFERROR(SUMIFS($E:$E,$G:$G,Tabelid!$L$1,$C:$C,Tabelid!$J$4,$H:$H,Z$2)/SUMIFS($E:$E,$G:$G,Tabelid!$L$1,$C:$C,Tabelid!$J$4),0),""))),"")</f>
        <v>0</v>
      </c>
      <c r="AA35" s="31">
        <f ca="1">IFERROR(IF($G35=Tabelid!$L$6,Eksplikatsioon!AF36/SUM(Eksplikatsioon!$O36:'Eksplikatsioon'!$AG36),IF($G35=Tabelid!$L$4,IFERROR(SUMIFS($E:$E,$G:$G,Tabelid!$L$1,$C:$C,Tabelid!$J$4,$H:$H,AA$2,$A:$A,$A35)/SUMIFS($E:$E,$G:$G,Tabelid!$L$1,$C:$C,Tabelid!$J$4,$A:$A,$A35),0),IF($G35=Tabelid!$L$5,IFERROR(SUMIFS($E:$E,$G:$G,Tabelid!$L$1,$C:$C,Tabelid!$J$4,$H:$H,AA$2)/SUMIFS($E:$E,$G:$G,Tabelid!$L$1,$C:$C,Tabelid!$J$4),0),""))),"")</f>
        <v>0</v>
      </c>
      <c r="AB35" s="31">
        <f ca="1">IFERROR(IF($G35=Tabelid!$L$6,Eksplikatsioon!AG36/SUM(Eksplikatsioon!$O36:'Eksplikatsioon'!$AG36),IF($G35=Tabelid!$L$4,IFERROR(SUMIFS($E:$E,$G:$G,Tabelid!$L$1,$C:$C,Tabelid!$J$4,$H:$H,AB$2,$A:$A,$A35)/SUMIFS($E:$E,$G:$G,Tabelid!$L$1,$C:$C,Tabelid!$J$4,$A:$A,$A35),0),IF($G35=Tabelid!$L$5,IFERROR(SUMIFS($E:$E,$G:$G,Tabelid!$L$1,$C:$C,Tabelid!$J$4,$H:$H,AB$2)/SUMIFS($E:$E,$G:$G,Tabelid!$L$1,$C:$C,Tabelid!$J$4),0),""))),"")</f>
        <v>0</v>
      </c>
      <c r="AC35" s="31">
        <f ca="1">IFERROR(IF($G35=Tabelid!$L$6,$E35*J35,IFERROR($E35*J35/SUM($J35:$AB35)*(Eksplikatsioon!O36)/SUMPRODUCT($J35:$AB35,Eksplikatsioon!$O36:$AG36),"")),"")</f>
        <v>0</v>
      </c>
      <c r="AD35" s="31">
        <f ca="1">IFERROR(IF($G35=Tabelid!$L$6,$E35*K35,IFERROR($E35*K35/SUM($J35:$AB35)*(Eksplikatsioon!P36)/SUMPRODUCT($J35:$AB35,Eksplikatsioon!$O36:$AG36),"")),"")</f>
        <v>0</v>
      </c>
      <c r="AE35" s="31">
        <f ca="1">IFERROR(IF($G35=Tabelid!$L$6,$E35*L35,IFERROR($E35*L35/SUM($J35:$AB35)*(Eksplikatsioon!Q36)/SUMPRODUCT($J35:$AB35,Eksplikatsioon!$O36:$AG36),"")),"")</f>
        <v>0</v>
      </c>
      <c r="AF35" s="31">
        <f ca="1">IFERROR(IF($G35=Tabelid!$L$6,$E35*M35,IFERROR($E35*M35/SUM($J35:$AB35)*(Eksplikatsioon!R36)/SUMPRODUCT($J35:$AB35,Eksplikatsioon!$O36:$AG36),"")),"")</f>
        <v>0</v>
      </c>
      <c r="AG35" s="31">
        <f ca="1">IFERROR(IF($G35=Tabelid!$L$6,$E35*N35,IFERROR($E35*N35/SUM($J35:$AB35)*(Eksplikatsioon!S36)/SUMPRODUCT($J35:$AB35,Eksplikatsioon!$O36:$AG36),"")),"")</f>
        <v>2.9999999999999996</v>
      </c>
      <c r="AH35" s="31">
        <f ca="1">IFERROR(IF($G35=Tabelid!$L$6,$E35*O35,IFERROR($E35*O35/SUM($J35:$AB35)*(Eksplikatsioon!T36)/SUMPRODUCT($J35:$AB35,Eksplikatsioon!$O36:$AG36),"")),"")</f>
        <v>0</v>
      </c>
      <c r="AI35" s="31">
        <f ca="1">IFERROR(IF($G35=Tabelid!$L$6,$E35*P35,IFERROR($E35*P35/SUM($J35:$AB35)*(Eksplikatsioon!U36)/SUMPRODUCT($J35:$AB35,Eksplikatsioon!$O36:$AG36),"")),"")</f>
        <v>0</v>
      </c>
      <c r="AJ35" s="31">
        <f ca="1">IFERROR(IF($G35=Tabelid!$L$6,$E35*Q35,IFERROR($E35*Q35/SUM($J35:$AB35)*(Eksplikatsioon!V36)/SUMPRODUCT($J35:$AB35,Eksplikatsioon!$O36:$AG36),"")),"")</f>
        <v>0</v>
      </c>
      <c r="AK35" s="31">
        <f ca="1">IFERROR(IF($G35=Tabelid!$L$6,$E35*R35,IFERROR($E35*R35/SUM($J35:$AB35)*(Eksplikatsioon!W36)/SUMPRODUCT($J35:$AB35,Eksplikatsioon!$O36:$AG36),"")),"")</f>
        <v>0</v>
      </c>
      <c r="AL35" s="31">
        <f ca="1">IFERROR(IF($G35=Tabelid!$L$6,$E35*S35,IFERROR($E35*S35/SUM($J35:$AB35)*(Eksplikatsioon!X36)/SUMPRODUCT($J35:$AB35,Eksplikatsioon!$O36:$AG36),"")),"")</f>
        <v>0</v>
      </c>
      <c r="AM35" s="31">
        <f ca="1">IFERROR(IF($G35=Tabelid!$L$6,$E35*T35,IFERROR($E35*T35/SUM($J35:$AB35)*(Eksplikatsioon!Y36)/SUMPRODUCT($J35:$AB35,Eksplikatsioon!$O36:$AG36),"")),"")</f>
        <v>0</v>
      </c>
      <c r="AN35" s="31">
        <f ca="1">IFERROR(IF($G35=Tabelid!$L$6,$E35*U35,IFERROR($E35*U35/SUM($J35:$AB35)*(Eksplikatsioon!Z36)/SUMPRODUCT($J35:$AB35,Eksplikatsioon!$O36:$AG36),"")),"")</f>
        <v>0</v>
      </c>
      <c r="AO35" s="31">
        <f ca="1">IFERROR(IF($G35=Tabelid!$L$6,$E35*V35,IFERROR($E35*V35/SUM($J35:$AB35)*(Eksplikatsioon!AA36)/SUMPRODUCT($J35:$AB35,Eksplikatsioon!$O36:$AG36),"")),"")</f>
        <v>0</v>
      </c>
      <c r="AP35" s="31">
        <f ca="1">IFERROR(IF($G35=Tabelid!$L$6,$E35*W35,IFERROR($E35*W35/SUM($J35:$AB35)*(Eksplikatsioon!AB36)/SUMPRODUCT($J35:$AB35,Eksplikatsioon!$O36:$AG36),"")),"")</f>
        <v>0</v>
      </c>
      <c r="AQ35" s="31">
        <f ca="1">IFERROR(IF($G35=Tabelid!$L$6,$E35*X35,IFERROR($E35*X35/SUM($J35:$AB35)*(Eksplikatsioon!AC36)/SUMPRODUCT($J35:$AB35,Eksplikatsioon!$O36:$AG36),"")),"")</f>
        <v>0</v>
      </c>
      <c r="AR35" s="31">
        <f ca="1">IFERROR(IF($G35=Tabelid!$L$6,$E35*Y35,IFERROR($E35*Y35/SUM($J35:$AB35)*(Eksplikatsioon!AD36)/SUMPRODUCT($J35:$AB35,Eksplikatsioon!$O36:$AG36),"")),"")</f>
        <v>0</v>
      </c>
      <c r="AS35" s="31">
        <f ca="1">IFERROR(IF($G35=Tabelid!$L$6,$E35*Z35,IFERROR($E35*Z35/SUM($J35:$AB35)*(Eksplikatsioon!AE36)/SUMPRODUCT($J35:$AB35,Eksplikatsioon!$O36:$AG36),"")),"")</f>
        <v>0</v>
      </c>
      <c r="AT35" s="31">
        <f ca="1">IFERROR(IF($G35=Tabelid!$L$6,$E35*AA35,IFERROR($E35*AA35/SUM($J35:$AB35)*(Eksplikatsioon!AF36)/SUMPRODUCT($J35:$AB35,Eksplikatsioon!$O36:$AG36),"")),"")</f>
        <v>0</v>
      </c>
      <c r="AU35" s="31">
        <f ca="1">IFERROR(IF($G35=Tabelid!$L$6,$E35*AB35,IFERROR($E35*AB35/SUM($J35:$AB35)*(Eksplikatsioon!AG36)/SUMPRODUCT($J35:$AB35,Eksplikatsioon!$O36:$AG36),"")),"")</f>
        <v>0</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
      <c r="A36" s="23" t="str">
        <f>IF(Eksplikatsioon!A37=0,"",Eksplikatsioon!A37)</f>
        <v>01</v>
      </c>
      <c r="B36" s="60">
        <f>IF(Eksplikatsioon!B37=0,"",Eksplikatsioon!B37)</f>
        <v>118</v>
      </c>
      <c r="C36" s="23" t="str">
        <f>IF(Eksplikatsioon!C37=0,"",Eksplikatsioon!C37)</f>
        <v>ÜÜRITAV PIND</v>
      </c>
      <c r="D36" s="23" t="str">
        <f>IF(Eksplikatsioon!D37=0,"",Eksplikatsioon!D37)</f>
        <v>Koristus- ja hooldusruum</v>
      </c>
      <c r="E36" s="58">
        <f>IF(Eksplikatsioon!F37=0,"",Eksplikatsioon!F37)</f>
        <v>2.8</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
      <c r="A37" s="23" t="str">
        <f>IF(Eksplikatsioon!A38=0,"",Eksplikatsioon!A38)</f>
        <v>01</v>
      </c>
      <c r="B37" s="60">
        <f>IF(Eksplikatsioon!B38=0,"",Eksplikatsioon!B38)</f>
        <v>119</v>
      </c>
      <c r="C37" s="23" t="str">
        <f>IF(Eksplikatsioon!C38=0,"",Eksplikatsioon!C38)</f>
        <v>ÜÜRITAV PIND</v>
      </c>
      <c r="D37" s="23" t="str">
        <f>IF(Eksplikatsioon!D38=0,"",Eksplikatsioon!D38)</f>
        <v>Koridor</v>
      </c>
      <c r="E37" s="58">
        <f>IF(Eksplikatsioon!F38=0,"",Eksplikatsioon!F38)</f>
        <v>25.2</v>
      </c>
      <c r="F37" s="23" t="str">
        <f>IF(Eksplikatsioon!H38=0,"",Eksplikatsioon!H38)</f>
        <v/>
      </c>
      <c r="G37" s="23" t="str">
        <f>IF(Eksplikatsioon!J38=0,"",Eksplikatsioon!J38)</f>
        <v>Ainukasutuses pind</v>
      </c>
      <c r="H37" s="23" t="str">
        <f>IF(Eksplikatsioon!K38=0,"",Eksplikatsioon!K38)</f>
        <v>Tallinna Vangla</v>
      </c>
      <c r="I37" s="23" t="str">
        <f>IF(Eksplikatsioon!L38=0,"",Eksplikatsioon!L38)</f>
        <v>HPSLUEHTE9_17</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
      <c r="A38" s="23" t="str">
        <f>IF(Eksplikatsioon!A39=0,"",Eksplikatsioon!A39)</f>
        <v>01</v>
      </c>
      <c r="B38" s="60">
        <f>IF(Eksplikatsioon!B39=0,"",Eksplikatsioon!B39)</f>
        <v>120</v>
      </c>
      <c r="C38" s="23" t="str">
        <f>IF(Eksplikatsioon!C39=0,"",Eksplikatsioon!C39)</f>
        <v>ÜÜRITAV PIND</v>
      </c>
      <c r="D38" s="23" t="str">
        <f>IF(Eksplikatsioon!D39=0,"",Eksplikatsioon!D39)</f>
        <v>Pesuruum</v>
      </c>
      <c r="E38" s="58">
        <f>IF(Eksplikatsioon!F39=0,"",Eksplikatsioon!F39)</f>
        <v>4.4000000000000004</v>
      </c>
      <c r="F38" s="23" t="str">
        <f>IF(Eksplikatsioon!H39=0,"",Eksplikatsioon!H39)</f>
        <v/>
      </c>
      <c r="G38" s="23" t="str">
        <f>IF(Eksplikatsioon!J39=0,"",Eksplikatsioon!J39)</f>
        <v>Ainukasutuses pind</v>
      </c>
      <c r="H38" s="23" t="str">
        <f>IF(Eksplikatsioon!K39=0,"",Eksplikatsioon!K39)</f>
        <v>Tallinna Vangla</v>
      </c>
      <c r="I38" s="23" t="str">
        <f>IF(Eksplikatsioon!L39=0,"",Eksplikatsioon!L39)</f>
        <v>HPSLUEHTE9_17</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
      <c r="A39" s="23" t="str">
        <f>IF(Eksplikatsioon!A40=0,"",Eksplikatsioon!A40)</f>
        <v>01</v>
      </c>
      <c r="B39" s="60">
        <f>IF(Eksplikatsioon!B40=0,"",Eksplikatsioon!B40)</f>
        <v>121</v>
      </c>
      <c r="C39" s="23" t="str">
        <f>IF(Eksplikatsioon!C40=0,"",Eksplikatsioon!C40)</f>
        <v>ÜÜRITAV PIND</v>
      </c>
      <c r="D39" s="23" t="str">
        <f>IF(Eksplikatsioon!D40=0,"",Eksplikatsioon!D40)</f>
        <v>WC</v>
      </c>
      <c r="E39" s="58">
        <f>IF(Eksplikatsioon!F40=0,"",Eksplikatsioon!F40)</f>
        <v>1.8</v>
      </c>
      <c r="F39" s="23" t="str">
        <f>IF(Eksplikatsioon!H40=0,"",Eksplikatsioon!H40)</f>
        <v/>
      </c>
      <c r="G39" s="23" t="str">
        <f>IF(Eksplikatsioon!J40=0,"",Eksplikatsioon!J40)</f>
        <v>Ainukasutuses pind</v>
      </c>
      <c r="H39" s="23" t="str">
        <f>IF(Eksplikatsioon!K40=0,"",Eksplikatsioon!K40)</f>
        <v>Tallinna Vangla</v>
      </c>
      <c r="I39" s="23" t="str">
        <f>IF(Eksplikatsioon!L40=0,"",Eksplikatsioon!L40)</f>
        <v>HPSLUEHTE9_17</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
      <c r="A40" s="23" t="str">
        <f>IF(Eksplikatsioon!A41=0,"",Eksplikatsioon!A41)</f>
        <v>01</v>
      </c>
      <c r="B40" s="60" t="str">
        <f>IF(Eksplikatsioon!B41=0,"",Eksplikatsioon!B41)</f>
        <v>T1</v>
      </c>
      <c r="C40" s="23" t="str">
        <f>IF(Eksplikatsioon!C41=0,"",Eksplikatsioon!C41)</f>
        <v>VERTIKAALSETE ÜHENDUSTEEDE PIND</v>
      </c>
      <c r="D40" s="23" t="str">
        <f>IF(Eksplikatsioon!D41=0,"",Eksplikatsioon!D41)</f>
        <v>Trepp/Trepikoda</v>
      </c>
      <c r="E40" s="58">
        <f>IF(Eksplikatsioon!F41=0,"",Eksplikatsioon!F41)</f>
        <v>3.2</v>
      </c>
      <c r="F40" s="23" t="str">
        <f>IF(Eksplikatsioon!H41=0,"",Eksplikatsioon!H41)</f>
        <v/>
      </c>
      <c r="G40" s="23" t="str">
        <f>IF(Eksplikatsioon!J41=0,"",Eksplikatsioon!J41)</f>
        <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
      <c r="A41" s="23" t="str">
        <f>IF(Eksplikatsioon!A42=0,"",Eksplikatsioon!A42)</f>
        <v>01</v>
      </c>
      <c r="B41" s="60" t="str">
        <f>IF(Eksplikatsioon!B42=0,"",Eksplikatsioon!B42)</f>
        <v>T2</v>
      </c>
      <c r="C41" s="23" t="str">
        <f>IF(Eksplikatsioon!C42=0,"",Eksplikatsioon!C42)</f>
        <v>VERTIKAALSETE ÜHENDUSTEEDE PIND</v>
      </c>
      <c r="D41" s="23" t="str">
        <f>IF(Eksplikatsioon!D42=0,"",Eksplikatsioon!D42)</f>
        <v>Trepp/Trepikoda</v>
      </c>
      <c r="E41" s="58">
        <f>IF(Eksplikatsioon!F42=0,"",Eksplikatsioon!F42)</f>
        <v>8.4</v>
      </c>
      <c r="F41" s="23" t="str">
        <f>IF(Eksplikatsioon!H42=0,"",Eksplikatsioon!H42)</f>
        <v/>
      </c>
      <c r="G41" s="23" t="str">
        <f>IF(Eksplikatsioon!J42=0,"",Eksplikatsioon!J42)</f>
        <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3">
      <c r="A42" s="23" t="str">
        <f>IF(Eksplikatsioon!A43=0,"",Eksplikatsioon!A43)</f>
        <v>02</v>
      </c>
      <c r="B42" s="60">
        <f>IF(Eksplikatsioon!B43=0,"",Eksplikatsioon!B43)</f>
        <v>8</v>
      </c>
      <c r="C42" s="23" t="str">
        <f>IF(Eksplikatsioon!C43=0,"",Eksplikatsioon!C43)</f>
        <v>ÜÜRITAV PIND</v>
      </c>
      <c r="D42" s="23" t="str">
        <f>IF(Eksplikatsioon!D43=0,"",Eksplikatsioon!D43)</f>
        <v>Kabinet/Büroo</v>
      </c>
      <c r="E42" s="58">
        <f>IF(Eksplikatsioon!F43=0,"",Eksplikatsioon!F43)</f>
        <v>39.5</v>
      </c>
      <c r="F42" s="23" t="str">
        <f>IF(Eksplikatsioon!H43=0,"",Eksplikatsioon!H43)</f>
        <v/>
      </c>
      <c r="G42" s="23" t="str">
        <f>IF(Eksplikatsioon!J43=0,"",Eksplikatsioon!J43)</f>
        <v>Ainukasutuses pind</v>
      </c>
      <c r="H42" s="23" t="str">
        <f>IF(Eksplikatsioon!K43=0,"",Eksplikatsioon!K43)</f>
        <v>Maa- ja Ruumiamet</v>
      </c>
      <c r="I42" s="23" t="str">
        <f>IF(Eksplikatsioon!L43=0,"",Eksplikatsioon!L43)</f>
        <v>HPSLUEHTE9_20</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3">
      <c r="A43" s="23" t="str">
        <f>IF(Eksplikatsioon!A44=0,"",Eksplikatsioon!A44)</f>
        <v>02</v>
      </c>
      <c r="B43" s="60">
        <f>IF(Eksplikatsioon!B44=0,"",Eksplikatsioon!B44)</f>
        <v>9</v>
      </c>
      <c r="C43" s="23" t="str">
        <f>IF(Eksplikatsioon!C44=0,"",Eksplikatsioon!C44)</f>
        <v>ÜÜRITAV PIND</v>
      </c>
      <c r="D43" s="23" t="str">
        <f>IF(Eksplikatsioon!D44=0,"",Eksplikatsioon!D44)</f>
        <v>Kabinet/Büroo</v>
      </c>
      <c r="E43" s="58">
        <f>IF(Eksplikatsioon!F44=0,"",Eksplikatsioon!F44)</f>
        <v>32.799999999999997</v>
      </c>
      <c r="F43" s="23" t="str">
        <f>IF(Eksplikatsioon!H44=0,"",Eksplikatsioon!H44)</f>
        <v/>
      </c>
      <c r="G43" s="23" t="str">
        <f>IF(Eksplikatsioon!J44=0,"",Eksplikatsioon!J44)</f>
        <v>Ainukasutuses pind</v>
      </c>
      <c r="H43" s="23" t="str">
        <f>IF(Eksplikatsioon!K44=0,"",Eksplikatsioon!K44)</f>
        <v>Maa- ja Ruumiamet</v>
      </c>
      <c r="I43" s="23" t="str">
        <f>IF(Eksplikatsioon!L44=0,"",Eksplikatsioon!L44)</f>
        <v>HPSLUEHTE9_20</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
      <c r="A44" s="23" t="str">
        <f>IF(Eksplikatsioon!A45=0,"",Eksplikatsioon!A45)</f>
        <v>02</v>
      </c>
      <c r="B44" s="60">
        <f>IF(Eksplikatsioon!B45=0,"",Eksplikatsioon!B45)</f>
        <v>10</v>
      </c>
      <c r="C44" s="23" t="str">
        <f>IF(Eksplikatsioon!C45=0,"",Eksplikatsioon!C45)</f>
        <v>ÜÜRITAV PIND</v>
      </c>
      <c r="D44" s="23" t="str">
        <f>IF(Eksplikatsioon!D45=0,"",Eksplikatsioon!D45)</f>
        <v>Kabinet/Büroo</v>
      </c>
      <c r="E44" s="58">
        <f>IF(Eksplikatsioon!F45=0,"",Eksplikatsioon!F45)</f>
        <v>32.700000000000003</v>
      </c>
      <c r="F44" s="23" t="str">
        <f>IF(Eksplikatsioon!H45=0,"",Eksplikatsioon!H45)</f>
        <v/>
      </c>
      <c r="G44" s="23" t="str">
        <f>IF(Eksplikatsioon!J45=0,"",Eksplikatsioon!J45)</f>
        <v>Ainukasutuses pind</v>
      </c>
      <c r="H44" s="23" t="str">
        <f>IF(Eksplikatsioon!K45=0,"",Eksplikatsioon!K45)</f>
        <v>Aktiivne vakantsus</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
      <c r="A45" s="23" t="str">
        <f>IF(Eksplikatsioon!A46=0,"",Eksplikatsioon!A46)</f>
        <v>02</v>
      </c>
      <c r="B45" s="60">
        <f>IF(Eksplikatsioon!B46=0,"",Eksplikatsioon!B46)</f>
        <v>11</v>
      </c>
      <c r="C45" s="23" t="str">
        <f>IF(Eksplikatsioon!C46=0,"",Eksplikatsioon!C46)</f>
        <v>ÜÜRITAV PIND</v>
      </c>
      <c r="D45" s="23" t="str">
        <f>IF(Eksplikatsioon!D46=0,"",Eksplikatsioon!D46)</f>
        <v>Kabinet/Büroo</v>
      </c>
      <c r="E45" s="58">
        <f>IF(Eksplikatsioon!F46=0,"",Eksplikatsioon!F46)</f>
        <v>14.9</v>
      </c>
      <c r="F45" s="23" t="str">
        <f>IF(Eksplikatsioon!H46=0,"",Eksplikatsioon!H46)</f>
        <v/>
      </c>
      <c r="G45" s="23" t="str">
        <f>IF(Eksplikatsioon!J46=0,"",Eksplikatsioon!J46)</f>
        <v>Ainukasutuses pind</v>
      </c>
      <c r="H45" s="23" t="str">
        <f>IF(Eksplikatsioon!K46=0,"",Eksplikatsioon!K46)</f>
        <v>Terviseamet</v>
      </c>
      <c r="I45" s="23" t="str">
        <f>IF(Eksplikatsioon!L46=0,"",Eksplikatsioon!L46)</f>
        <v>HPSLUEHTE9_19</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3">
      <c r="A46" s="23" t="str">
        <f>IF(Eksplikatsioon!A47=0,"",Eksplikatsioon!A47)</f>
        <v>02</v>
      </c>
      <c r="B46" s="60">
        <f>IF(Eksplikatsioon!B47=0,"",Eksplikatsioon!B47)</f>
        <v>12</v>
      </c>
      <c r="C46" s="23" t="str">
        <f>IF(Eksplikatsioon!C47=0,"",Eksplikatsioon!C47)</f>
        <v>ÜÜRITAV PIND</v>
      </c>
      <c r="D46" s="23" t="str">
        <f>IF(Eksplikatsioon!D47=0,"",Eksplikatsioon!D47)</f>
        <v>Kabinet/Büroo</v>
      </c>
      <c r="E46" s="58">
        <f>IF(Eksplikatsioon!F47=0,"",Eksplikatsioon!F47)</f>
        <v>15.1</v>
      </c>
      <c r="F46" s="23" t="str">
        <f>IF(Eksplikatsioon!H47=0,"",Eksplikatsioon!H47)</f>
        <v/>
      </c>
      <c r="G46" s="23" t="str">
        <f>IF(Eksplikatsioon!J47=0,"",Eksplikatsioon!J47)</f>
        <v>Ainukasutuses pind</v>
      </c>
      <c r="H46" s="23" t="str">
        <f>IF(Eksplikatsioon!K47=0,"",Eksplikatsioon!K47)</f>
        <v>Terviseamet</v>
      </c>
      <c r="I46" s="23" t="str">
        <f>IF(Eksplikatsioon!L47=0,"",Eksplikatsioon!L47)</f>
        <v>HPSLUEHTE9_19</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3">
      <c r="A47" s="23" t="str">
        <f>IF(Eksplikatsioon!A48=0,"",Eksplikatsioon!A48)</f>
        <v>02</v>
      </c>
      <c r="B47" s="60">
        <f>IF(Eksplikatsioon!B48=0,"",Eksplikatsioon!B48)</f>
        <v>13</v>
      </c>
      <c r="C47" s="23" t="str">
        <f>IF(Eksplikatsioon!C48=0,"",Eksplikatsioon!C48)</f>
        <v>ÜÜRITAV PIND</v>
      </c>
      <c r="D47" s="23" t="str">
        <f>IF(Eksplikatsioon!D48=0,"",Eksplikatsioon!D48)</f>
        <v>Kabinet/Büroo</v>
      </c>
      <c r="E47" s="58">
        <f>IF(Eksplikatsioon!F48=0,"",Eksplikatsioon!F48)</f>
        <v>11.7</v>
      </c>
      <c r="F47" s="23" t="str">
        <f>IF(Eksplikatsioon!H48=0,"",Eksplikatsioon!H48)</f>
        <v/>
      </c>
      <c r="G47" s="23" t="str">
        <f>IF(Eksplikatsioon!J48=0,"",Eksplikatsioon!J48)</f>
        <v>Ainukasutuses pind</v>
      </c>
      <c r="H47" s="23" t="str">
        <f>IF(Eksplikatsioon!K48=0,"",Eksplikatsioon!K48)</f>
        <v>Terviseamet</v>
      </c>
      <c r="I47" s="23" t="str">
        <f>IF(Eksplikatsioon!L48=0,"",Eksplikatsioon!L48)</f>
        <v>HPSLUEHTE9_19</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3">
      <c r="A48" s="23" t="str">
        <f>IF(Eksplikatsioon!A49=0,"",Eksplikatsioon!A49)</f>
        <v>02</v>
      </c>
      <c r="B48" s="60">
        <f>IF(Eksplikatsioon!B49=0,"",Eksplikatsioon!B49)</f>
        <v>14</v>
      </c>
      <c r="C48" s="23" t="str">
        <f>IF(Eksplikatsioon!C49=0,"",Eksplikatsioon!C49)</f>
        <v>ÜÜRITAV PIND</v>
      </c>
      <c r="D48" s="23" t="str">
        <f>IF(Eksplikatsioon!D49=0,"",Eksplikatsioon!D49)</f>
        <v>Kabinet/Büroo</v>
      </c>
      <c r="E48" s="58">
        <f>IF(Eksplikatsioon!F49=0,"",Eksplikatsioon!F49)</f>
        <v>20.100000000000001</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HPSLUEHTE9_16</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
      <c r="A49" s="23" t="str">
        <f>IF(Eksplikatsioon!A50=0,"",Eksplikatsioon!A50)</f>
        <v>02</v>
      </c>
      <c r="B49" s="60">
        <f>IF(Eksplikatsioon!B50=0,"",Eksplikatsioon!B50)</f>
        <v>15</v>
      </c>
      <c r="C49" s="23" t="str">
        <f>IF(Eksplikatsioon!C50=0,"",Eksplikatsioon!C50)</f>
        <v>ÜÜRITAV PIND</v>
      </c>
      <c r="D49" s="23" t="str">
        <f>IF(Eksplikatsioon!D50=0,"",Eksplikatsioon!D50)</f>
        <v>Kabinet/Büroo</v>
      </c>
      <c r="E49" s="58">
        <f>IF(Eksplikatsioon!F50=0,"",Eksplikatsioon!F50)</f>
        <v>9.5</v>
      </c>
      <c r="F49" s="23" t="str">
        <f>IF(Eksplikatsioon!H50=0,"",Eksplikatsioon!H50)</f>
        <v/>
      </c>
      <c r="G49" s="23" t="str">
        <f>IF(Eksplikatsioon!J50=0,"",Eksplikatsioon!J50)</f>
        <v>Ainukasutuses pind</v>
      </c>
      <c r="H49" s="23" t="str">
        <f>IF(Eksplikatsioon!K50=0,"",Eksplikatsioon!K50)</f>
        <v>Maa- ja Ruumiamet</v>
      </c>
      <c r="I49" s="23" t="str">
        <f>IF(Eksplikatsioon!L50=0,"",Eksplikatsioon!L50)</f>
        <v>HPSLUEHTE9_20</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
      <c r="A50" s="23" t="str">
        <f>IF(Eksplikatsioon!A51=0,"",Eksplikatsioon!A51)</f>
        <v>02</v>
      </c>
      <c r="B50" s="60">
        <f>IF(Eksplikatsioon!B51=0,"",Eksplikatsioon!B51)</f>
        <v>16</v>
      </c>
      <c r="C50" s="23" t="str">
        <f>IF(Eksplikatsioon!C51=0,"",Eksplikatsioon!C51)</f>
        <v>ÜÜRITAV PIND</v>
      </c>
      <c r="D50" s="23" t="str">
        <f>IF(Eksplikatsioon!D51=0,"",Eksplikatsioon!D51)</f>
        <v>Kabinet/Büroo</v>
      </c>
      <c r="E50" s="58">
        <f>IF(Eksplikatsioon!F51=0,"",Eksplikatsioon!F51)</f>
        <v>22.4</v>
      </c>
      <c r="F50" s="23" t="str">
        <f>IF(Eksplikatsioon!H51=0,"",Eksplikatsioon!H51)</f>
        <v/>
      </c>
      <c r="G50" s="23" t="str">
        <f>IF(Eksplikatsioon!J51=0,"",Eksplikatsioon!J51)</f>
        <v>Ainukasutuses pind</v>
      </c>
      <c r="H50" s="23" t="str">
        <f>IF(Eksplikatsioon!K51=0,"",Eksplikatsioon!K51)</f>
        <v>Maa- ja Ruumiamet</v>
      </c>
      <c r="I50" s="23" t="str">
        <f>IF(Eksplikatsioon!L51=0,"",Eksplikatsioon!L51)</f>
        <v>HPSLUEHTE9_20</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
      <c r="A51" s="23" t="str">
        <f>IF(Eksplikatsioon!A52=0,"",Eksplikatsioon!A52)</f>
        <v>02</v>
      </c>
      <c r="B51" s="60">
        <f>IF(Eksplikatsioon!B52=0,"",Eksplikatsioon!B52)</f>
        <v>200</v>
      </c>
      <c r="C51" s="23" t="str">
        <f>IF(Eksplikatsioon!C52=0,"",Eksplikatsioon!C52)</f>
        <v>ÜÜRITAV PIND</v>
      </c>
      <c r="D51" s="23" t="str">
        <f>IF(Eksplikatsioon!D52=0,"",Eksplikatsioon!D52)</f>
        <v>Koridor</v>
      </c>
      <c r="E51" s="58">
        <f>IF(Eksplikatsioon!F52=0,"",Eksplikatsioon!F52)</f>
        <v>6.2</v>
      </c>
      <c r="F51" s="23" t="str">
        <f>IF(Eksplikatsioon!H52=0,"",Eksplikatsioon!H52)</f>
        <v/>
      </c>
      <c r="G51" s="23" t="str">
        <f>IF(Eksplikatsioon!J52=0,"",Eksplikatsioon!J52)</f>
        <v>Ühiskasutuses korruse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
      <c r="A52" s="23" t="str">
        <f>IF(Eksplikatsioon!A53=0,"",Eksplikatsioon!A53)</f>
        <v>02</v>
      </c>
      <c r="B52" s="60" t="str">
        <f>IF(Eksplikatsioon!B53=0,"",Eksplikatsioon!B53)</f>
        <v>200a</v>
      </c>
      <c r="C52" s="23" t="str">
        <f>IF(Eksplikatsioon!C53=0,"",Eksplikatsioon!C53)</f>
        <v>ÜÜRITAV PIND</v>
      </c>
      <c r="D52" s="23" t="str">
        <f>IF(Eksplikatsioon!D53=0,"",Eksplikatsioon!D53)</f>
        <v>Eesruum</v>
      </c>
      <c r="E52" s="58">
        <f>IF(Eksplikatsioon!F53=0,"",Eksplikatsioon!F53)</f>
        <v>2.6</v>
      </c>
      <c r="F52" s="23" t="str">
        <f>IF(Eksplikatsioon!H53=0,"",Eksplikatsioon!H53)</f>
        <v/>
      </c>
      <c r="G52" s="23" t="str">
        <f>IF(Eksplikatsioon!J53=0,"",Eksplikatsioon!J53)</f>
        <v>Ühiskasutuses korruse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3">
      <c r="A53" s="23" t="str">
        <f>IF(Eksplikatsioon!A54=0,"",Eksplikatsioon!A54)</f>
        <v>02</v>
      </c>
      <c r="B53" s="60" t="str">
        <f>IF(Eksplikatsioon!B54=0,"",Eksplikatsioon!B54)</f>
        <v>200b</v>
      </c>
      <c r="C53" s="23" t="str">
        <f>IF(Eksplikatsioon!C54=0,"",Eksplikatsioon!C54)</f>
        <v>ÜÜRITAV PIND</v>
      </c>
      <c r="D53" s="23" t="str">
        <f>IF(Eksplikatsioon!D54=0,"",Eksplikatsioon!D54)</f>
        <v>WC</v>
      </c>
      <c r="E53" s="58">
        <f>IF(Eksplikatsioon!F54=0,"",Eksplikatsioon!F54)</f>
        <v>2</v>
      </c>
      <c r="F53" s="23" t="str">
        <f>IF(Eksplikatsioon!H54=0,"",Eksplikatsioon!H54)</f>
        <v/>
      </c>
      <c r="G53" s="23" t="str">
        <f>IF(Eksplikatsioon!J54=0,"",Eksplikatsioon!J54)</f>
        <v>Ühiskasutuses korruse pind</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
      <c r="A54" s="23" t="str">
        <f>IF(Eksplikatsioon!A55=0,"",Eksplikatsioon!A55)</f>
        <v>02</v>
      </c>
      <c r="B54" s="60">
        <f>IF(Eksplikatsioon!B55=0,"",Eksplikatsioon!B55)</f>
        <v>201</v>
      </c>
      <c r="C54" s="23" t="str">
        <f>IF(Eksplikatsioon!C55=0,"",Eksplikatsioon!C55)</f>
        <v>ÜÜRITAV PIND</v>
      </c>
      <c r="D54" s="23" t="str">
        <f>IF(Eksplikatsioon!D55=0,"",Eksplikatsioon!D55)</f>
        <v>Arhiiv</v>
      </c>
      <c r="E54" s="58">
        <f>IF(Eksplikatsioon!F55=0,"",Eksplikatsioon!F55)</f>
        <v>18.2</v>
      </c>
      <c r="F54" s="23" t="str">
        <f>IF(Eksplikatsioon!H55=0,"",Eksplikatsioon!H55)</f>
        <v/>
      </c>
      <c r="G54" s="23" t="str">
        <f>IF(Eksplikatsioon!J55=0,"",Eksplikatsioon!J55)</f>
        <v>Ainukasutuses pind</v>
      </c>
      <c r="H54" s="23" t="str">
        <f>IF(Eksplikatsioon!K55=0,"",Eksplikatsioon!K55)</f>
        <v>Maa- ja Ruumiamet</v>
      </c>
      <c r="I54" s="23" t="str">
        <f>IF(Eksplikatsioon!L55=0,"",Eksplikatsioon!L55)</f>
        <v>HPSLUEHTE9_20</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
      <c r="A55" s="23" t="str">
        <f>IF(Eksplikatsioon!A56=0,"",Eksplikatsioon!A56)</f>
        <v>02</v>
      </c>
      <c r="B55" s="60">
        <f>IF(Eksplikatsioon!B56=0,"",Eksplikatsioon!B56)</f>
        <v>202</v>
      </c>
      <c r="C55" s="23" t="str">
        <f>IF(Eksplikatsioon!C56=0,"",Eksplikatsioon!C56)</f>
        <v>ÜÜRITAV PIND</v>
      </c>
      <c r="D55" s="23" t="str">
        <f>IF(Eksplikatsioon!D56=0,"",Eksplikatsioon!D56)</f>
        <v>Koridor</v>
      </c>
      <c r="E55" s="58">
        <f>IF(Eksplikatsioon!F56=0,"",Eksplikatsioon!F56)</f>
        <v>26.1</v>
      </c>
      <c r="F55" s="23" t="str">
        <f>IF(Eksplikatsioon!H56=0,"",Eksplikatsioon!H56)</f>
        <v/>
      </c>
      <c r="G55" s="23" t="str">
        <f>IF(Eksplikatsioon!J56=0,"",Eksplikatsioon!J56)</f>
        <v>Ühiskasutuses korruse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
      <c r="A56" s="23" t="str">
        <f>IF(Eksplikatsioon!A57=0,"",Eksplikatsioon!A57)</f>
        <v>02</v>
      </c>
      <c r="B56" s="60">
        <f>IF(Eksplikatsioon!B57=0,"",Eksplikatsioon!B57)</f>
        <v>203</v>
      </c>
      <c r="C56" s="23" t="str">
        <f>IF(Eksplikatsioon!C57=0,"",Eksplikatsioon!C57)</f>
        <v>ÜÜRITAV PIND</v>
      </c>
      <c r="D56" s="23" t="str">
        <f>IF(Eksplikatsioon!D57=0,"",Eksplikatsioon!D57)</f>
        <v>Server</v>
      </c>
      <c r="E56" s="58">
        <f>IF(Eksplikatsioon!F57=0,"",Eksplikatsioon!F57)</f>
        <v>9.3000000000000007</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
      <c r="A57" s="23" t="str">
        <f>IF(Eksplikatsioon!A58=0,"",Eksplikatsioon!A58)</f>
        <v>02</v>
      </c>
      <c r="B57" s="60">
        <f>IF(Eksplikatsioon!B58=0,"",Eksplikatsioon!B58)</f>
        <v>204</v>
      </c>
      <c r="C57" s="23" t="str">
        <f>IF(Eksplikatsioon!C58=0,"",Eksplikatsioon!C58)</f>
        <v>ÜÜRITAV PIND</v>
      </c>
      <c r="D57" s="23" t="str">
        <f>IF(Eksplikatsioon!D58=0,"",Eksplikatsioon!D58)</f>
        <v>Eesruum</v>
      </c>
      <c r="E57" s="58">
        <f>IF(Eksplikatsioon!F58=0,"",Eksplikatsioon!F58)</f>
        <v>5</v>
      </c>
      <c r="F57" s="23" t="str">
        <f>IF(Eksplikatsioon!H58=0,"",Eksplikatsioon!H58)</f>
        <v/>
      </c>
      <c r="G57" s="23" t="str">
        <f>IF(Eksplikatsioon!J58=0,"",Eksplikatsioon!J58)</f>
        <v>Ühiskasutuses korruse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
      <c r="A58" s="23" t="str">
        <f>IF(Eksplikatsioon!A59=0,"",Eksplikatsioon!A59)</f>
        <v>02</v>
      </c>
      <c r="B58" s="60">
        <f>IF(Eksplikatsioon!B59=0,"",Eksplikatsioon!B59)</f>
        <v>205</v>
      </c>
      <c r="C58" s="23" t="str">
        <f>IF(Eksplikatsioon!C59=0,"",Eksplikatsioon!C59)</f>
        <v>ÜÜRITAV PIND</v>
      </c>
      <c r="D58" s="23" t="str">
        <f>IF(Eksplikatsioon!D59=0,"",Eksplikatsioon!D59)</f>
        <v>WC</v>
      </c>
      <c r="E58" s="58">
        <f>IF(Eksplikatsioon!F59=0,"",Eksplikatsioon!F59)</f>
        <v>1.9</v>
      </c>
      <c r="F58" s="23" t="str">
        <f>IF(Eksplikatsioon!H59=0,"",Eksplikatsioon!H59)</f>
        <v/>
      </c>
      <c r="G58" s="23" t="str">
        <f>IF(Eksplikatsioon!J59=0,"",Eksplikatsioon!J59)</f>
        <v>Ühiskasutuses korruse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
      <c r="A59" s="23" t="str">
        <f>IF(Eksplikatsioon!A60=0,"",Eksplikatsioon!A60)</f>
        <v>02</v>
      </c>
      <c r="B59" s="60" t="str">
        <f>IF(Eksplikatsioon!B60=0,"",Eksplikatsioon!B60)</f>
        <v>T3</v>
      </c>
      <c r="C59" s="23" t="str">
        <f>IF(Eksplikatsioon!C60=0,"",Eksplikatsioon!C60)</f>
        <v>VERTIKAALSETE ÜHENDUSTEEDE PIND</v>
      </c>
      <c r="D59" s="23" t="str">
        <f>IF(Eksplikatsioon!D60=0,"",Eksplikatsioon!D60)</f>
        <v>Trepp/Trepikoda</v>
      </c>
      <c r="E59" s="58">
        <f>IF(Eksplikatsioon!F60=0,"",Eksplikatsioon!F60)</f>
        <v>7.2</v>
      </c>
      <c r="F59" s="23" t="str">
        <f>IF(Eksplikatsioon!H60=0,"",Eksplikatsioon!H60)</f>
        <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
      <c r="A60" s="23" t="str">
        <f>IF(Eksplikatsioon!A61=0,"",Eksplikatsioon!A61)</f>
        <v>02</v>
      </c>
      <c r="B60" s="60" t="str">
        <f>IF(Eksplikatsioon!B61=0,"",Eksplikatsioon!B61)</f>
        <v>T4</v>
      </c>
      <c r="C60" s="23" t="str">
        <f>IF(Eksplikatsioon!C61=0,"",Eksplikatsioon!C61)</f>
        <v>VERTIKAALSETE ÜHENDUSTEEDE PIND</v>
      </c>
      <c r="D60" s="23" t="str">
        <f>IF(Eksplikatsioon!D61=0,"",Eksplikatsioon!D61)</f>
        <v>Trepp/Trepikoda</v>
      </c>
      <c r="E60" s="58">
        <f>IF(Eksplikatsioon!F61=0,"",Eksplikatsioon!F61)</f>
        <v>8.9</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
      <c r="A61" s="23" t="str">
        <f>IF(Eksplikatsioon!A62=0,"",Eksplikatsioon!A62)</f>
        <v>03</v>
      </c>
      <c r="B61" s="60" t="str">
        <f>IF(Eksplikatsioon!B62=0,"",Eksplikatsioon!B62)</f>
        <v>T5</v>
      </c>
      <c r="C61" s="23" t="str">
        <f>IF(Eksplikatsioon!C62=0,"",Eksplikatsioon!C62)</f>
        <v>VERTIKAALSETE ÜHENDUSTEEDE PIND</v>
      </c>
      <c r="D61" s="23" t="str">
        <f>IF(Eksplikatsioon!D62=0,"",Eksplikatsioon!D62)</f>
        <v>Trepp/Trepikoda</v>
      </c>
      <c r="E61" s="58">
        <f>IF(Eksplikatsioon!F62=0,"",Eksplikatsioon!F62)</f>
        <v>8.6</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3">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3">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3">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3">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3">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3">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3">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3">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3">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3">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3">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3">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3">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3">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3">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3">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3">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3">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3">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3">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3">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3">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3">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3">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3">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3">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3">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3">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3">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3">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3">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3">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3">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3">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3">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3">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3">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3">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3">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3">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3">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3">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3">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3">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3">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3">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3">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3">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3">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3">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3">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3">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3">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3">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3">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3">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3">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3">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3">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3">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3">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3">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3">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3">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3">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3">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3">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3">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3">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3">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3">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3">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3">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3">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3">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3">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3">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3">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3">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3">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3">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3">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3">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3">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3">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3">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3">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3">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3">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3">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3">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3">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3">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3">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3">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3">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3">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3">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3">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3">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3">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3">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3">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3">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3">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3">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3">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3">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3">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3">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3">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3">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3">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3">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3">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3">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3">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3">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3">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3">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3">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3">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3">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3">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3">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3">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3">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3">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3">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3">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3">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3">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3">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3">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3">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3">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3">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3">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3">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3">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3">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3">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3">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3">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3">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3">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3">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3">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3">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3">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3">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3">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3">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3">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3">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3">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3">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3">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3">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3">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3">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3">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3">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3">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3">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3">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3">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3">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3">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3">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3">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3">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3">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3">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3">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3">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3">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3">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3">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3">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3">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3">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3">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3">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3">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3">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3">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3">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3">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3">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3">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3">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3">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3">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3">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3">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3">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3">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3">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3">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3">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3">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3">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3">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3">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3">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3">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3">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3">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3">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3">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3">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3">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3">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3">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3">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3">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3">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3">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3">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3">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3">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3">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3">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3">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3">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3">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3">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3">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3">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3">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3">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3">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3">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3">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3">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3">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3">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3">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3">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3">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3">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3">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3">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3">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3">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3">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3">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3">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3">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3">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3">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3">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3">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3">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3">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3">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3">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3">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3">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3">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3">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3">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3">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3">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3">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3">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3">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3">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3">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3">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3">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3">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3">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3">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3">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3">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3">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3">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3">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3">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3">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3">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3">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3">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3">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3">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3">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3">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3">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3">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3">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3">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3">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3">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3">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3">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3">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3">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3">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3">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3">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3">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3">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3">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3">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3">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3">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3">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3">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3">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3">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3">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3">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3">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3">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3">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3">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3">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3">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3">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3">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3">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3">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3">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3">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3">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3">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3">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3">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3">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3">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3">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3">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3">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3">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3">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3">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3">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3">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3">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3">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3">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3">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3">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3">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3">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3">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3">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3">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3">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3">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3">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3">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3">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3">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3">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3">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3">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3">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3">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3">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3">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3">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3">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3">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3">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3">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3">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3">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3">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3">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3">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3">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3">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3">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3">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3">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3">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3">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3">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3">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3">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3">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3">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3">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3">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3">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3">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3">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3">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3">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3">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3">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3">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3">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3">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3">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3">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3">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3">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3">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3">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3">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3">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3">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3">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3">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3">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3">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3">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3">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3">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3">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3">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3">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3">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3">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3">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3">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3">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3">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3">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3">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3">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3">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3">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3">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3">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3">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3">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3">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3">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3">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3">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3">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3">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3">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3">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3">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3">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3">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3">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3">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3">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3">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3">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3">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3">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3">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3">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3">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3">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3">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3">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3">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3">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3">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3">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3">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3">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3">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3">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3">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3">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3">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3">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3">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3">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3">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3">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3">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3">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3">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3">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3">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3">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3">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3">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3">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3">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3">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3">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3">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3">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3">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3">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3">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3">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3">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3">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3">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3">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3">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3">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3">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3">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3">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3">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3">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3">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3">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3">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3">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3">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3">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3">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3">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3">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3">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3">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3">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3">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3">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3">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3">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3">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3">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3">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3">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3">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3">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3">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3">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3">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3">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3">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3">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3">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3">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3">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3">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3">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3">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3">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3">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3">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3">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3">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3">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3">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3">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3">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3">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3">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3">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3">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3">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3">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3">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3">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3">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3">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3">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3">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3">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3">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3">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3">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3">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3">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3">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3">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3">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3">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3">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3">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3">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3">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3">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3">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Qki0whFY7Zi5Zafi7B2FDZy6ngVecuoGdkYznDa1722qdmvyE2L+q/jgYsVbTzz9lXxAr9Vr0SmU0PsyT3UEZA==" saltValue="XzZE82NJL0bOJQ83iFjZag=="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 x14ac:dyDescent="0.3"/>
  <cols>
    <col min="1" max="1" width="4.4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3" sqref="B13"/>
    </sheetView>
  </sheetViews>
  <sheetFormatPr defaultColWidth="9.109375" defaultRowHeight="14.4" x14ac:dyDescent="0.3"/>
  <cols>
    <col min="1" max="1" width="37" style="11" bestFit="1" customWidth="1"/>
    <col min="2" max="2" width="56.44140625" style="12" customWidth="1"/>
    <col min="3" max="16384" width="9.109375" style="9"/>
  </cols>
  <sheetData>
    <row r="1" spans="1:3" x14ac:dyDescent="0.3">
      <c r="A1" s="8" t="s">
        <v>13</v>
      </c>
      <c r="B1" s="49" t="s">
        <v>14</v>
      </c>
    </row>
    <row r="2" spans="1:3" x14ac:dyDescent="0.3">
      <c r="A2" s="8" t="s">
        <v>15</v>
      </c>
      <c r="B2" s="49" t="s">
        <v>16</v>
      </c>
    </row>
    <row r="3" spans="1:3" x14ac:dyDescent="0.3">
      <c r="A3" s="8" t="s">
        <v>17</v>
      </c>
      <c r="B3" s="49" t="s">
        <v>18</v>
      </c>
    </row>
    <row r="4" spans="1:3" x14ac:dyDescent="0.3">
      <c r="A4" s="8" t="s">
        <v>19</v>
      </c>
      <c r="B4" s="65" t="s">
        <v>20</v>
      </c>
    </row>
    <row r="5" spans="1:3" x14ac:dyDescent="0.3">
      <c r="A5" s="8" t="s">
        <v>21</v>
      </c>
      <c r="B5" s="49" t="s">
        <v>22</v>
      </c>
    </row>
    <row r="6" spans="1:3" x14ac:dyDescent="0.3">
      <c r="A6" s="8" t="s">
        <v>23</v>
      </c>
      <c r="B6" s="49" t="s">
        <v>24</v>
      </c>
    </row>
    <row r="7" spans="1:3" x14ac:dyDescent="0.3">
      <c r="A7" s="8" t="s">
        <v>25</v>
      </c>
      <c r="B7" s="50">
        <v>42276</v>
      </c>
      <c r="C7" s="26"/>
    </row>
    <row r="11" spans="1:3" x14ac:dyDescent="0.3">
      <c r="A11" s="10" t="s">
        <v>26</v>
      </c>
      <c r="B11" s="10" t="s">
        <v>27</v>
      </c>
      <c r="C11" s="11"/>
    </row>
    <row r="12" spans="1:3" ht="17.399999999999999" x14ac:dyDescent="0.3">
      <c r="A12" s="11" t="s">
        <v>28</v>
      </c>
      <c r="B12" s="51">
        <f>Eksplikatsioon_summad!B4</f>
        <v>369</v>
      </c>
      <c r="C12" s="11"/>
    </row>
    <row r="13" spans="1:3" ht="17.399999999999999" x14ac:dyDescent="0.3">
      <c r="A13" s="11" t="s">
        <v>29</v>
      </c>
      <c r="B13" s="51">
        <f>Eksplikatsioon_summad!B5</f>
        <v>805.4</v>
      </c>
      <c r="C13" s="11"/>
    </row>
    <row r="14" spans="1:3" ht="17.399999999999999" x14ac:dyDescent="0.3">
      <c r="A14" s="11" t="s">
        <v>30</v>
      </c>
      <c r="B14" s="51">
        <f>Eksplikatsioon_summad!B6</f>
        <v>0</v>
      </c>
      <c r="C14" s="11"/>
    </row>
    <row r="15" spans="1:3" ht="17.399999999999999" x14ac:dyDescent="0.3">
      <c r="A15" s="11" t="s">
        <v>31</v>
      </c>
      <c r="B15" s="51">
        <f>Eksplikatsioon_summad!B7</f>
        <v>715.3</v>
      </c>
      <c r="C15" s="11"/>
    </row>
    <row r="16" spans="1:3" ht="17.399999999999999" x14ac:dyDescent="0.3">
      <c r="A16" s="11" t="s">
        <v>32</v>
      </c>
      <c r="B16" s="54">
        <f>Eksplikatsioon_summad!B8</f>
        <v>1273.3</v>
      </c>
    </row>
    <row r="17" spans="1:2" ht="17.399999999999999" x14ac:dyDescent="0.3">
      <c r="A17" s="11" t="s">
        <v>33</v>
      </c>
      <c r="B17" s="54">
        <f>Eksplikatsioon_summad!B9</f>
        <v>1465.3</v>
      </c>
    </row>
    <row r="18" spans="1:2" ht="17.399999999999999" x14ac:dyDescent="0.3">
      <c r="A18" s="48" t="s">
        <v>34</v>
      </c>
      <c r="B18" s="54">
        <f>Eksplikatsioon_summad!B10</f>
        <v>3400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N38" sqref="N38"/>
    </sheetView>
  </sheetViews>
  <sheetFormatPr defaultColWidth="9.109375" defaultRowHeight="14.4" x14ac:dyDescent="0.3"/>
  <cols>
    <col min="1" max="1" width="42.5546875" style="11" customWidth="1"/>
    <col min="2" max="2" width="21.5546875" style="51" bestFit="1" customWidth="1"/>
    <col min="3" max="27" width="8.5546875" style="14" customWidth="1"/>
    <col min="28" max="28" width="8.5546875" style="9" customWidth="1"/>
    <col min="29" max="29" width="9.5546875" style="9" hidden="1" customWidth="1"/>
    <col min="30" max="16384" width="9.109375" style="9"/>
  </cols>
  <sheetData>
    <row r="1" spans="1:31" x14ac:dyDescent="0.3">
      <c r="A1" s="10" t="s">
        <v>15</v>
      </c>
      <c r="B1" s="55" t="str">
        <f>IF('Hoone üldandmed'!B2="","",'Hoone üldandmed'!B2)</f>
        <v>Lääne maakond, Haapsalu linn, Haapsalu linn, Ehte tn 9</v>
      </c>
      <c r="C1" s="20"/>
      <c r="D1" s="20"/>
      <c r="E1" s="20"/>
      <c r="F1" s="20"/>
      <c r="G1" s="20"/>
      <c r="H1" s="20"/>
      <c r="I1" s="20"/>
      <c r="J1" s="20"/>
      <c r="K1" s="20"/>
      <c r="L1" s="20"/>
      <c r="M1" s="20"/>
      <c r="N1" s="20"/>
      <c r="O1" s="20"/>
      <c r="P1" s="20"/>
      <c r="Q1" s="20"/>
      <c r="R1" s="20"/>
      <c r="S1" s="20"/>
      <c r="T1" s="20"/>
      <c r="U1" s="20"/>
      <c r="V1" s="20"/>
      <c r="W1" s="20"/>
      <c r="X1" s="20"/>
      <c r="Y1" s="20"/>
      <c r="Z1" s="20"/>
      <c r="AA1" s="20"/>
      <c r="AC1" s="20" t="s">
        <v>35</v>
      </c>
    </row>
    <row r="3" spans="1:31" x14ac:dyDescent="0.3">
      <c r="A3" s="10" t="s">
        <v>36</v>
      </c>
    </row>
    <row r="4" spans="1:31" x14ac:dyDescent="0.3">
      <c r="A4" s="21" t="s">
        <v>37</v>
      </c>
      <c r="B4" s="56">
        <v>369</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
      <c r="A5" s="21" t="s">
        <v>38</v>
      </c>
      <c r="B5" s="51">
        <f>SUMIF(A:A,"Korruse netopind (KNP):",B:B)</f>
        <v>805.4</v>
      </c>
    </row>
    <row r="6" spans="1:31" x14ac:dyDescent="0.3">
      <c r="A6" s="21" t="s">
        <v>39</v>
      </c>
      <c r="B6" s="51">
        <f>SUMIF(A:A,"Korruse suletud netopind (KSNP):",B:B)</f>
        <v>0</v>
      </c>
    </row>
    <row r="7" spans="1:31" x14ac:dyDescent="0.3">
      <c r="A7" s="21" t="s">
        <v>40</v>
      </c>
      <c r="B7" s="51">
        <f>SUMIF(A:A,"Korruse üüritav pind (KÜP):",B:B)</f>
        <v>715.3</v>
      </c>
    </row>
    <row r="8" spans="1:31" x14ac:dyDescent="0.3">
      <c r="A8" s="21" t="s">
        <v>41</v>
      </c>
      <c r="B8" s="51">
        <f>SUMIF(A:A,"Korruse kasulik pind (KKP):",B:B)</f>
        <v>1273.3</v>
      </c>
    </row>
    <row r="9" spans="1:31" x14ac:dyDescent="0.3">
      <c r="A9" s="21" t="s">
        <v>42</v>
      </c>
      <c r="B9" s="51">
        <f>SUMIF(A:A,"Korruse brutopind (KBP):",B:B)</f>
        <v>1465.3</v>
      </c>
    </row>
    <row r="10" spans="1:31" x14ac:dyDescent="0.3">
      <c r="A10" s="21" t="s">
        <v>43</v>
      </c>
      <c r="B10" s="56">
        <v>3400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
      <c r="A12" s="10" t="str">
        <f>IF(AND('Hoone üldandmed'!B3="",'Hoone üldandmed'!B4=""),"","EKSPLIKATSIOON KORRUSTE KAUPA:")</f>
        <v>EKSPLIKATSIOON KORRUSTE KAUPA:</v>
      </c>
    </row>
    <row r="13" spans="1:31" x14ac:dyDescent="0.3">
      <c r="A13" s="10" t="str">
        <f>IF(AND('Hoone üldandmed'!B3="",'Hoone üldandmed'!B4=""),"",MIN(Tabelid!F:F)&amp;"."&amp;" Korrus")</f>
        <v>0. Korrus</v>
      </c>
      <c r="AC13" s="23">
        <f>IFERROR(IF(FIND(".",A13)=3,LEFT(A13,2),LEFT(A13,1))*1,"")</f>
        <v>0</v>
      </c>
      <c r="AE13" s="20"/>
    </row>
    <row r="14" spans="1:31" x14ac:dyDescent="0.3">
      <c r="A14" s="21" t="str">
        <f>IF(A13="","",Tabelid!D2)</f>
        <v>Korruse üüritav pind (KÜP):</v>
      </c>
      <c r="B14" s="51">
        <f>IF(A14="","",SUMIFS(Eksplikatsioon!F:F,Eksplikatsioon!A:A,AC14,Eksplikatsioon!C:C,Tabelid!E2))</f>
        <v>176.20000000000002</v>
      </c>
      <c r="AC14" s="23">
        <f>AC13</f>
        <v>0</v>
      </c>
    </row>
    <row r="15" spans="1:31" x14ac:dyDescent="0.3">
      <c r="A15" s="21" t="str">
        <f>IF(A14="","",Tabelid!D3)</f>
        <v>Korruse vertikaalsete ühendusteede pind (KÜTP):</v>
      </c>
      <c r="B15" s="51">
        <f>IF(A15="","",SUMIFS(Eksplikatsioon!F:F,Eksplikatsioon!A:A,AC15,Eksplikatsioon!C:C,Tabelid!E3))</f>
        <v>3.6</v>
      </c>
      <c r="D15" s="41"/>
      <c r="AC15" s="23">
        <f t="shared" ref="AC15:AC22" si="0">AC14</f>
        <v>0</v>
      </c>
    </row>
    <row r="16" spans="1:31" x14ac:dyDescent="0.3">
      <c r="A16" s="21" t="str">
        <f>IF(A15="","",Tabelid!D4)</f>
        <v>Korruse tehnopind (KTRP):</v>
      </c>
      <c r="B16" s="51">
        <f>IF(A16="","",SUMIFS(Eksplikatsioon!F:F,Eksplikatsioon!A:A,AC16,Eksplikatsioon!C:C,Tabelid!E4))</f>
        <v>50.199999999999989</v>
      </c>
      <c r="D16" s="41"/>
      <c r="AC16" s="23">
        <f t="shared" si="0"/>
        <v>0</v>
      </c>
    </row>
    <row r="17" spans="1:29" x14ac:dyDescent="0.3">
      <c r="A17" s="21" t="str">
        <f>IF(A16="","",Tabelid!D5)</f>
        <v>Korruse netopind (KNP):</v>
      </c>
      <c r="B17" s="51">
        <f>IF(A17="","",SUM(B14:B16)+B22)</f>
        <v>230</v>
      </c>
      <c r="D17" s="41"/>
      <c r="E17" s="28"/>
      <c r="AC17" s="23">
        <f t="shared" si="0"/>
        <v>0</v>
      </c>
    </row>
    <row r="18" spans="1:29" x14ac:dyDescent="0.3">
      <c r="A18" s="21" t="str">
        <f>IF(A17="","",Tabelid!D6)</f>
        <v>Korruse suletud netopind (KSNP):</v>
      </c>
      <c r="B18" s="51">
        <f>IF(A18="","",SUMIFS(Eksplikatsioon!G:G,Eksplikatsioon!A:A,AC18))</f>
        <v>0</v>
      </c>
      <c r="D18" s="41"/>
      <c r="AC18" s="23">
        <f>AC17</f>
        <v>0</v>
      </c>
    </row>
    <row r="19" spans="1:29" x14ac:dyDescent="0.3">
      <c r="A19" s="21" t="str">
        <f>IF(A17="","",Tabelid!D7)</f>
        <v>Korruse kasulik pind (KKP):</v>
      </c>
      <c r="B19" s="56">
        <v>289.39999999999998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3">
      <c r="A20" s="21" t="str">
        <f>IF(A19="","",Tabelid!D8)</f>
        <v>Korruse brutopind (KBP):</v>
      </c>
      <c r="B20" s="56">
        <v>369</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3">
      <c r="A21" s="21" t="str">
        <f>IF(A20="","",Tabelid!D9)</f>
        <v>Korruse avatud netopind (KANP):</v>
      </c>
      <c r="B21" s="51">
        <f>IF(A21="","",SUMIFS(Eksplikatsioon!F:F,Eksplikatsioon!A:A,AC21,Eksplikatsioon!C:C,Tabelid!E9))</f>
        <v>0</v>
      </c>
      <c r="D21" s="41"/>
      <c r="AC21" s="23">
        <f t="shared" si="0"/>
        <v>0</v>
      </c>
    </row>
    <row r="22" spans="1:29" x14ac:dyDescent="0.3">
      <c r="A22" s="21" t="str">
        <f>IF(A21="","",Tabelid!D10)</f>
        <v>Korruse passiivne vakantsus (KPV):</v>
      </c>
      <c r="B22" s="51">
        <f>IF(A22="","",SUMIFS(Eksplikatsioon!F:F,Eksplikatsioon!A:A,AC22,Eksplikatsioon!C:C,Tabelid!E10))</f>
        <v>0</v>
      </c>
      <c r="D22" s="41"/>
      <c r="AC22" s="23">
        <f t="shared" si="0"/>
        <v>0</v>
      </c>
    </row>
    <row r="23" spans="1:29" x14ac:dyDescent="0.3">
      <c r="A23" s="10" t="str">
        <f>IF(COUNTIF(Tabelid!G:G,TRUE)/10-Tabelid!H11&gt;0,MIN(Tabelid!F:F)+Tabelid!H11&amp;"."&amp;" Korrus","")</f>
        <v>1. Korrus</v>
      </c>
      <c r="D23" s="41"/>
      <c r="AC23" s="23">
        <f>IFERROR(IF(FIND(".",A23)=3,LEFT(A23,2),LEFT(A23,1))*1,"")</f>
        <v>1</v>
      </c>
    </row>
    <row r="24" spans="1:29" x14ac:dyDescent="0.3">
      <c r="A24" s="21" t="str">
        <f>IF(A23="","",Tabelid!D12)</f>
        <v>Korruse üüritav pind (KÜP):</v>
      </c>
      <c r="B24" s="51">
        <f>IF(A24="","",SUMIFS(Eksplikatsioon!F:F,Eksplikatsioon!A:A,AC24,Eksplikatsioon!C:C,Tabelid!E12))</f>
        <v>269.09999999999997</v>
      </c>
      <c r="D24" s="41"/>
      <c r="AC24" s="23">
        <f>AC23</f>
        <v>1</v>
      </c>
    </row>
    <row r="25" spans="1:29" x14ac:dyDescent="0.3">
      <c r="A25" s="21" t="str">
        <f>IF(A24="","",Tabelid!D13)</f>
        <v>Korruse vertikaalsete ühendusteede pind (KÜTP):</v>
      </c>
      <c r="B25" s="51">
        <f>IF(A25="","",SUMIFS(Eksplikatsioon!F:F,Eksplikatsioon!A:A,AC25,Eksplikatsioon!C:C,Tabelid!E13))</f>
        <v>11.600000000000001</v>
      </c>
      <c r="D25" s="41"/>
      <c r="AC25" s="23">
        <f t="shared" ref="AC25:AC32" si="1">AC24</f>
        <v>1</v>
      </c>
    </row>
    <row r="26" spans="1:29" x14ac:dyDescent="0.3">
      <c r="A26" s="21" t="str">
        <f>IF(A25="","",Tabelid!D14)</f>
        <v>Korruse tehnopind (KTRP):</v>
      </c>
      <c r="B26" s="51">
        <f>IF(A26="","",SUMIFS(Eksplikatsioon!F:F,Eksplikatsioon!A:A,AC26,Eksplikatsioon!C:C,Tabelid!E14))</f>
        <v>0</v>
      </c>
      <c r="D26" s="41"/>
      <c r="AC26" s="23">
        <f t="shared" si="1"/>
        <v>1</v>
      </c>
    </row>
    <row r="27" spans="1:29" x14ac:dyDescent="0.3">
      <c r="A27" s="21" t="str">
        <f>IF(A26="","",Tabelid!D15)</f>
        <v>Korruse netopind (KNP):</v>
      </c>
      <c r="B27" s="51">
        <f>IF(A27="","",SUM(B24:B26)+B32)</f>
        <v>280.7</v>
      </c>
      <c r="D27" s="41"/>
      <c r="AC27" s="23">
        <f t="shared" si="1"/>
        <v>1</v>
      </c>
    </row>
    <row r="28" spans="1:29" x14ac:dyDescent="0.3">
      <c r="A28" s="21" t="str">
        <f>IF(A27="","",Tabelid!D16)</f>
        <v>Korruse suletud netopind (KSNP):</v>
      </c>
      <c r="B28" s="51">
        <f>IF(A28="","",SUMIFS(Eksplikatsioon!G:G,Eksplikatsioon!A:A,AC28))</f>
        <v>0</v>
      </c>
      <c r="D28" s="41"/>
      <c r="AC28" s="23">
        <f>AC27</f>
        <v>1</v>
      </c>
    </row>
    <row r="29" spans="1:29" x14ac:dyDescent="0.3">
      <c r="A29" s="21" t="str">
        <f>IF(A27="","",Tabelid!D17)</f>
        <v>Korruse kasulik pind (KKP):</v>
      </c>
      <c r="B29" s="56">
        <v>315.5</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3">
      <c r="A30" s="21" t="str">
        <f>IF(A29="","",Tabelid!D18)</f>
        <v>Korruse brutopind (KBP):</v>
      </c>
      <c r="B30" s="56">
        <v>364.5</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3">
      <c r="A31" s="21" t="str">
        <f>IF(A30="","",Tabelid!D19)</f>
        <v>Korruse avatud netopind (KANP):</v>
      </c>
      <c r="B31" s="51">
        <f>IF(A31="","",SUMIFS(Eksplikatsioon!F:F,Eksplikatsioon!A:A,AC31,Eksplikatsioon!C:C,Tabelid!E19))</f>
        <v>0</v>
      </c>
      <c r="AC31" s="23">
        <f t="shared" si="1"/>
        <v>1</v>
      </c>
    </row>
    <row r="32" spans="1:29" x14ac:dyDescent="0.3">
      <c r="A32" s="21" t="str">
        <f>IF(A31="","",Tabelid!D20)</f>
        <v>Korruse passiivne vakantsus (KPV):</v>
      </c>
      <c r="B32" s="51">
        <f>IF(A32="","",SUMIFS(Eksplikatsioon!F:F,Eksplikatsioon!A:A,AC32,Eksplikatsioon!C:C,Tabelid!E20))</f>
        <v>0</v>
      </c>
      <c r="AC32" s="23">
        <f t="shared" si="1"/>
        <v>1</v>
      </c>
    </row>
    <row r="33" spans="1:29" x14ac:dyDescent="0.3">
      <c r="A33" s="10" t="str">
        <f>IF(COUNTIF(Tabelid!G:G,TRUE)/10-Tabelid!H21&gt;0,MIN(Tabelid!F:F)+Tabelid!H21&amp;"."&amp;" Korrus","")</f>
        <v>2. Korrus</v>
      </c>
      <c r="AC33" s="23">
        <f>IFERROR(IF(FIND(".",A33)=3,LEFT(A33,2),LEFT(A33,1))*1,"")</f>
        <v>2</v>
      </c>
    </row>
    <row r="34" spans="1:29" x14ac:dyDescent="0.3">
      <c r="A34" s="21" t="str">
        <f>IF(A33="","",Tabelid!D22)</f>
        <v>Korruse üüritav pind (KÜP):</v>
      </c>
      <c r="B34" s="51">
        <f>IF(A34="","",SUMIFS(Eksplikatsioon!F:F,Eksplikatsioon!A:A,AC34,Eksplikatsioon!C:C,Tabelid!E22))</f>
        <v>269.99999999999994</v>
      </c>
      <c r="AC34" s="23">
        <f>AC33</f>
        <v>2</v>
      </c>
    </row>
    <row r="35" spans="1:29" x14ac:dyDescent="0.3">
      <c r="A35" s="21" t="str">
        <f>IF(A34="","",Tabelid!D23)</f>
        <v>Korruse vertikaalsete ühendusteede pind (KÜTP):</v>
      </c>
      <c r="B35" s="51">
        <f>IF(A35="","",SUMIFS(Eksplikatsioon!F:F,Eksplikatsioon!A:A,AC35,Eksplikatsioon!C:C,Tabelid!E23))</f>
        <v>16.100000000000001</v>
      </c>
      <c r="AC35" s="23">
        <f t="shared" ref="AC35:AC42" si="2">AC34</f>
        <v>2</v>
      </c>
    </row>
    <row r="36" spans="1:29" x14ac:dyDescent="0.3">
      <c r="A36" s="21" t="str">
        <f>IF(A35="","",Tabelid!D24)</f>
        <v>Korruse tehnopind (KTRP):</v>
      </c>
      <c r="B36" s="51">
        <f>IF(A36="","",SUMIFS(Eksplikatsioon!F:F,Eksplikatsioon!A:A,AC36,Eksplikatsioon!C:C,Tabelid!E24))</f>
        <v>0</v>
      </c>
      <c r="AC36" s="23">
        <f t="shared" si="2"/>
        <v>2</v>
      </c>
    </row>
    <row r="37" spans="1:29" x14ac:dyDescent="0.3">
      <c r="A37" s="21" t="str">
        <f>IF(A36="","",Tabelid!D25)</f>
        <v>Korruse netopind (KNP):</v>
      </c>
      <c r="B37" s="51">
        <f>IF(A37="","",SUM(B34:B36)+B42)</f>
        <v>286.09999999999997</v>
      </c>
      <c r="AC37" s="23">
        <f t="shared" si="2"/>
        <v>2</v>
      </c>
    </row>
    <row r="38" spans="1:29" x14ac:dyDescent="0.3">
      <c r="A38" s="21" t="str">
        <f>IF(A37="","",Tabelid!D26)</f>
        <v>Korruse suletud netopind (KSNP):</v>
      </c>
      <c r="B38" s="51">
        <f>IF(A38="","",SUMIFS(Eksplikatsioon!G:G,Eksplikatsioon!A:A,AC38))</f>
        <v>0</v>
      </c>
      <c r="AC38" s="23">
        <f>AC37</f>
        <v>2</v>
      </c>
    </row>
    <row r="39" spans="1:29" x14ac:dyDescent="0.3">
      <c r="A39" s="21" t="str">
        <f>IF(A37="","",Tabelid!D27)</f>
        <v>Korruse kasulik pind (KKP):</v>
      </c>
      <c r="B39" s="56">
        <v>312.89999999999998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3">
      <c r="A40" s="21" t="str">
        <f>IF(A39="","",Tabelid!D28)</f>
        <v>Korruse brutopind (KBP):</v>
      </c>
      <c r="B40" s="56">
        <v>366.1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3">
      <c r="A41" s="21" t="str">
        <f>IF(A40="","",Tabelid!D29)</f>
        <v>Korruse avatud netopind (KANP):</v>
      </c>
      <c r="B41" s="51">
        <f>IF(A41="","",SUMIFS(Eksplikatsioon!F:F,Eksplikatsioon!A:A,AC41,Eksplikatsioon!C:C,Tabelid!E29))</f>
        <v>0</v>
      </c>
      <c r="AC41" s="23">
        <f t="shared" si="2"/>
        <v>2</v>
      </c>
    </row>
    <row r="42" spans="1:29" x14ac:dyDescent="0.3">
      <c r="A42" s="21" t="str">
        <f>IF(A41="","",Tabelid!D30)</f>
        <v>Korruse passiivne vakantsus (KPV):</v>
      </c>
      <c r="B42" s="51">
        <f>IF(A42="","",SUMIFS(Eksplikatsioon!F:F,Eksplikatsioon!A:A,AC42,Eksplikatsioon!C:C,Tabelid!E30))</f>
        <v>0</v>
      </c>
      <c r="AC42" s="23">
        <f t="shared" si="2"/>
        <v>2</v>
      </c>
    </row>
    <row r="43" spans="1:29" x14ac:dyDescent="0.3">
      <c r="A43" s="10" t="str">
        <f>IF(COUNTIF(Tabelid!G:G,TRUE)/10-Tabelid!H31&gt;0,MIN(Tabelid!F:F)+Tabelid!H31&amp;"."&amp;" Korrus","")</f>
        <v>3. Korrus</v>
      </c>
      <c r="AC43" s="23">
        <f>IFERROR(IF(FIND(".",A43)=3,LEFT(A43,2),LEFT(A43,1))*1,"")</f>
        <v>3</v>
      </c>
    </row>
    <row r="44" spans="1:29" x14ac:dyDescent="0.3">
      <c r="A44" s="21" t="str">
        <f>IF(A43="","",Tabelid!D32)</f>
        <v>Korruse üüritav pind (KÜP):</v>
      </c>
      <c r="B44" s="51">
        <f>IF(A44="","",SUMIFS(Eksplikatsioon!F:F,Eksplikatsioon!A:A,AC44,Eksplikatsioon!C:C,Tabelid!E32))</f>
        <v>0</v>
      </c>
      <c r="AC44" s="23">
        <f>AC43</f>
        <v>3</v>
      </c>
    </row>
    <row r="45" spans="1:29" x14ac:dyDescent="0.3">
      <c r="A45" s="21" t="str">
        <f>IF(A44="","",Tabelid!D33)</f>
        <v>Korruse vertikaalsete ühendusteede pind (KÜTP):</v>
      </c>
      <c r="B45" s="51">
        <f>IF(A45="","",SUMIFS(Eksplikatsioon!F:F,Eksplikatsioon!A:A,AC45,Eksplikatsioon!C:C,Tabelid!E33))</f>
        <v>8.6</v>
      </c>
      <c r="AC45" s="23">
        <f t="shared" ref="AC45:AC52" si="3">AC44</f>
        <v>3</v>
      </c>
    </row>
    <row r="46" spans="1:29" x14ac:dyDescent="0.3">
      <c r="A46" s="21" t="str">
        <f>IF(A45="","",Tabelid!D34)</f>
        <v>Korruse tehnopind (KTRP):</v>
      </c>
      <c r="B46" s="51">
        <f>IF(A46="","",SUMIFS(Eksplikatsioon!F:F,Eksplikatsioon!A:A,AC46,Eksplikatsioon!C:C,Tabelid!E34))</f>
        <v>0</v>
      </c>
      <c r="AC46" s="23">
        <f t="shared" si="3"/>
        <v>3</v>
      </c>
    </row>
    <row r="47" spans="1:29" x14ac:dyDescent="0.3">
      <c r="A47" s="21" t="str">
        <f>IF(A46="","",Tabelid!D35)</f>
        <v>Korruse netopind (KNP):</v>
      </c>
      <c r="B47" s="51">
        <f>IF(A47="","",SUM(B44:B46)+B52)</f>
        <v>8.6</v>
      </c>
      <c r="AC47" s="23">
        <f t="shared" si="3"/>
        <v>3</v>
      </c>
    </row>
    <row r="48" spans="1:29" x14ac:dyDescent="0.3">
      <c r="A48" s="21" t="str">
        <f>IF(A47="","",Tabelid!D36)</f>
        <v>Korruse suletud netopind (KSNP):</v>
      </c>
      <c r="B48" s="51">
        <f>IF(A48="","",SUMIFS(Eksplikatsioon!G:G,Eksplikatsioon!A:A,AC48))</f>
        <v>0</v>
      </c>
      <c r="AC48" s="23">
        <f>AC47</f>
        <v>3</v>
      </c>
    </row>
    <row r="49" spans="1:29" x14ac:dyDescent="0.3">
      <c r="A49" s="21" t="str">
        <f>IF(A47="","",Tabelid!D37)</f>
        <v>Korruse kasulik pind (KKP):</v>
      </c>
      <c r="B49" s="56">
        <v>355.5</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3">
      <c r="A50" s="21" t="str">
        <f>IF(A49="","",Tabelid!D38)</f>
        <v>Korruse brutopind (KBP):</v>
      </c>
      <c r="B50" s="56">
        <v>365.7</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3">
      <c r="A51" s="21" t="str">
        <f>IF(A50="","",Tabelid!D39)</f>
        <v>Korruse avatud netopind (KANP):</v>
      </c>
      <c r="B51" s="51">
        <f>IF(A51="","",SUMIFS(Eksplikatsioon!F:F,Eksplikatsioon!A:A,AC51,Eksplikatsioon!C:C,Tabelid!E39))</f>
        <v>0</v>
      </c>
      <c r="AC51" s="23">
        <f t="shared" si="3"/>
        <v>3</v>
      </c>
    </row>
    <row r="52" spans="1:29" x14ac:dyDescent="0.3">
      <c r="A52" s="21" t="str">
        <f>IF(A51="","",Tabelid!D40)</f>
        <v>Korruse passiivne vakantsus (KPV):</v>
      </c>
      <c r="B52" s="51">
        <f>IF(A52="","",SUMIFS(Eksplikatsioon!F:F,Eksplikatsioon!A:A,AC52,Eksplikatsioon!C:C,Tabelid!E40))</f>
        <v>0</v>
      </c>
      <c r="AC52" s="23">
        <f t="shared" si="3"/>
        <v>3</v>
      </c>
    </row>
    <row r="53" spans="1:29" x14ac:dyDescent="0.3">
      <c r="A53" s="10" t="str">
        <f>IF(COUNTIF(Tabelid!G:G,TRUE)/10-Tabelid!H41&gt;0,MIN(Tabelid!F:F)+Tabelid!H41&amp;"."&amp;" Korrus","")</f>
        <v/>
      </c>
      <c r="AC53" s="23" t="str">
        <f>IFERROR(IF(FIND(".",A53)=3,LEFT(A53,2),LEFT(A53,1))*1,"")</f>
        <v/>
      </c>
    </row>
    <row r="54" spans="1:29" x14ac:dyDescent="0.3">
      <c r="A54" s="21" t="str">
        <f>IF(A53="","",Tabelid!D42)</f>
        <v/>
      </c>
      <c r="B54" s="51" t="str">
        <f>IF(A54="","",SUMIFS(Eksplikatsioon!F:F,Eksplikatsioon!A:A,AC54,Eksplikatsioon!C:C,Tabelid!E42))</f>
        <v/>
      </c>
      <c r="AC54" s="23" t="str">
        <f>AC53</f>
        <v/>
      </c>
    </row>
    <row r="55" spans="1:29" x14ac:dyDescent="0.3">
      <c r="A55" s="21" t="str">
        <f>IF(A54="","",Tabelid!D43)</f>
        <v/>
      </c>
      <c r="B55" s="51" t="str">
        <f>IF(A55="","",SUMIFS(Eksplikatsioon!F:F,Eksplikatsioon!A:A,AC55,Eksplikatsioon!C:C,Tabelid!E43))</f>
        <v/>
      </c>
      <c r="AC55" s="23" t="str">
        <f t="shared" ref="AC55:AC62" si="4">AC54</f>
        <v/>
      </c>
    </row>
    <row r="56" spans="1:29" x14ac:dyDescent="0.3">
      <c r="A56" s="21" t="str">
        <f>IF(A55="","",Tabelid!D44)</f>
        <v/>
      </c>
      <c r="B56" s="51" t="str">
        <f>IF(A56="","",SUMIFS(Eksplikatsioon!F:F,Eksplikatsioon!A:A,AC56,Eksplikatsioon!C:C,Tabelid!E44))</f>
        <v/>
      </c>
      <c r="AC56" s="23" t="str">
        <f t="shared" si="4"/>
        <v/>
      </c>
    </row>
    <row r="57" spans="1:29" x14ac:dyDescent="0.3">
      <c r="A57" s="21" t="str">
        <f>IF(A56="","",Tabelid!D45)</f>
        <v/>
      </c>
      <c r="B57" s="51" t="str">
        <f>IF(A57="","",SUM(B54:B56)+B62)</f>
        <v/>
      </c>
      <c r="AC57" s="23" t="str">
        <f t="shared" si="4"/>
        <v/>
      </c>
    </row>
    <row r="58" spans="1:29" x14ac:dyDescent="0.3">
      <c r="A58" s="21" t="str">
        <f>IF(A57="","",Tabelid!D46)</f>
        <v/>
      </c>
      <c r="B58" s="51" t="str">
        <f>IF(A58="","",SUMIFS(Eksplikatsioon!G:G,Eksplikatsioon!A:A,AC58))</f>
        <v/>
      </c>
      <c r="AC58" s="23" t="str">
        <f>AC57</f>
        <v/>
      </c>
    </row>
    <row r="59" spans="1:29" x14ac:dyDescent="0.3">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3">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3">
      <c r="A61" s="21" t="str">
        <f>IF(A60="","",Tabelid!D49)</f>
        <v/>
      </c>
      <c r="B61" s="51" t="str">
        <f>IF(A61="","",SUMIFS(Eksplikatsioon!F:F,Eksplikatsioon!A:A,AC61,Eksplikatsioon!C:C,Tabelid!E49))</f>
        <v/>
      </c>
      <c r="AC61" s="23" t="str">
        <f t="shared" si="4"/>
        <v/>
      </c>
    </row>
    <row r="62" spans="1:29" x14ac:dyDescent="0.3">
      <c r="A62" s="21" t="str">
        <f>IF(A61="","",Tabelid!D50)</f>
        <v/>
      </c>
      <c r="B62" s="51" t="str">
        <f>IF(A62="","",SUMIFS(Eksplikatsioon!F:F,Eksplikatsioon!A:A,AC62,Eksplikatsioon!C:C,Tabelid!E50))</f>
        <v/>
      </c>
      <c r="AC62" s="23" t="str">
        <f t="shared" si="4"/>
        <v/>
      </c>
    </row>
    <row r="63" spans="1:29" x14ac:dyDescent="0.3">
      <c r="A63" s="10" t="str">
        <f>IF(COUNTIF(Tabelid!G:G,TRUE)/10-Tabelid!H51&gt;0,MIN(Tabelid!F:F)+Tabelid!H51&amp;"."&amp;" Korrus","")</f>
        <v/>
      </c>
      <c r="AC63" s="23" t="str">
        <f>IFERROR(IF(FIND(".",A63)=3,LEFT(A63,2),LEFT(A63,1))*1,"")</f>
        <v/>
      </c>
    </row>
    <row r="64" spans="1:29" x14ac:dyDescent="0.3">
      <c r="A64" s="21" t="str">
        <f>IF(A63="","",Tabelid!D52)</f>
        <v/>
      </c>
      <c r="B64" s="51" t="str">
        <f>IF(A64="","",SUMIFS(Eksplikatsioon!F:F,Eksplikatsioon!A:A,AC64,Eksplikatsioon!C:C,Tabelid!E52))</f>
        <v/>
      </c>
      <c r="AC64" s="23" t="str">
        <f>AC63</f>
        <v/>
      </c>
    </row>
    <row r="65" spans="1:29" x14ac:dyDescent="0.3">
      <c r="A65" s="21" t="str">
        <f>IF(A64="","",Tabelid!D53)</f>
        <v/>
      </c>
      <c r="B65" s="51" t="str">
        <f>IF(A65="","",SUMIFS(Eksplikatsioon!F:F,Eksplikatsioon!A:A,AC65,Eksplikatsioon!C:C,Tabelid!E53))</f>
        <v/>
      </c>
      <c r="AC65" s="23" t="str">
        <f t="shared" ref="AC65:AC72" si="5">AC64</f>
        <v/>
      </c>
    </row>
    <row r="66" spans="1:29" x14ac:dyDescent="0.3">
      <c r="A66" s="21" t="str">
        <f>IF(A65="","",Tabelid!D54)</f>
        <v/>
      </c>
      <c r="B66" s="51" t="str">
        <f>IF(A66="","",SUMIFS(Eksplikatsioon!F:F,Eksplikatsioon!A:A,AC66,Eksplikatsioon!C:C,Tabelid!E54))</f>
        <v/>
      </c>
      <c r="AC66" s="23" t="str">
        <f t="shared" si="5"/>
        <v/>
      </c>
    </row>
    <row r="67" spans="1:29" x14ac:dyDescent="0.3">
      <c r="A67" s="21" t="str">
        <f>IF(A66="","",Tabelid!D55)</f>
        <v/>
      </c>
      <c r="B67" s="51" t="str">
        <f>IF(A67="","",SUM(B64:B66)+B72)</f>
        <v/>
      </c>
      <c r="AC67" s="23" t="str">
        <f t="shared" si="5"/>
        <v/>
      </c>
    </row>
    <row r="68" spans="1:29" x14ac:dyDescent="0.3">
      <c r="A68" s="21" t="str">
        <f>IF(A67="","",Tabelid!D56)</f>
        <v/>
      </c>
      <c r="B68" s="51" t="str">
        <f>IF(A68="","",SUMIFS(Eksplikatsioon!G:G,Eksplikatsioon!A:A,AC68))</f>
        <v/>
      </c>
      <c r="AC68" s="23" t="str">
        <f>AC67</f>
        <v/>
      </c>
    </row>
    <row r="69" spans="1:29" x14ac:dyDescent="0.3">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3">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3">
      <c r="A71" s="21" t="str">
        <f>IF(A70="","",Tabelid!D59)</f>
        <v/>
      </c>
      <c r="B71" s="51" t="str">
        <f>IF(A71="","",SUMIFS(Eksplikatsioon!F:F,Eksplikatsioon!A:A,AC71,Eksplikatsioon!C:C,Tabelid!E59))</f>
        <v/>
      </c>
      <c r="AC71" s="23" t="str">
        <f t="shared" si="5"/>
        <v/>
      </c>
    </row>
    <row r="72" spans="1:29" x14ac:dyDescent="0.3">
      <c r="A72" s="21" t="str">
        <f>IF(A71="","",Tabelid!D60)</f>
        <v/>
      </c>
      <c r="B72" s="51" t="str">
        <f>IF(A72="","",SUMIFS(Eksplikatsioon!F:F,Eksplikatsioon!A:A,AC72,Eksplikatsioon!C:C,Tabelid!E60))</f>
        <v/>
      </c>
      <c r="AC72" s="23" t="str">
        <f t="shared" si="5"/>
        <v/>
      </c>
    </row>
    <row r="73" spans="1:29" x14ac:dyDescent="0.3">
      <c r="A73" s="10" t="str">
        <f>IF(COUNTIF(Tabelid!G:G,TRUE)/10-Tabelid!H61&gt;0,MIN(Tabelid!F:F)+Tabelid!H61&amp;"."&amp;" Korrus","")</f>
        <v/>
      </c>
      <c r="AC73" s="23" t="str">
        <f>IFERROR(IF(FIND(".",A73)=3,LEFT(A73,2),LEFT(A73,1))*1,"")</f>
        <v/>
      </c>
    </row>
    <row r="74" spans="1:29" x14ac:dyDescent="0.3">
      <c r="A74" s="21" t="str">
        <f>IF(A73="","",Tabelid!D62)</f>
        <v/>
      </c>
      <c r="B74" s="51" t="str">
        <f>IF(A74="","",SUMIFS(Eksplikatsioon!F:F,Eksplikatsioon!A:A,AC74,Eksplikatsioon!C:C,Tabelid!E62))</f>
        <v/>
      </c>
      <c r="AC74" s="23" t="str">
        <f>AC73</f>
        <v/>
      </c>
    </row>
    <row r="75" spans="1:29" x14ac:dyDescent="0.3">
      <c r="A75" s="21" t="str">
        <f>IF(A74="","",Tabelid!D63)</f>
        <v/>
      </c>
      <c r="B75" s="51" t="str">
        <f>IF(A75="","",SUMIFS(Eksplikatsioon!F:F,Eksplikatsioon!A:A,AC75,Eksplikatsioon!C:C,Tabelid!E63))</f>
        <v/>
      </c>
      <c r="AC75" s="23" t="str">
        <f t="shared" ref="AC75:AC82" si="6">AC74</f>
        <v/>
      </c>
    </row>
    <row r="76" spans="1:29" x14ac:dyDescent="0.3">
      <c r="A76" s="21" t="str">
        <f>IF(A75="","",Tabelid!D64)</f>
        <v/>
      </c>
      <c r="B76" s="51" t="str">
        <f>IF(A76="","",SUMIFS(Eksplikatsioon!F:F,Eksplikatsioon!A:A,AC76,Eksplikatsioon!C:C,Tabelid!E64))</f>
        <v/>
      </c>
      <c r="AC76" s="23" t="str">
        <f t="shared" si="6"/>
        <v/>
      </c>
    </row>
    <row r="77" spans="1:29" x14ac:dyDescent="0.3">
      <c r="A77" s="21" t="str">
        <f>IF(A76="","",Tabelid!D65)</f>
        <v/>
      </c>
      <c r="B77" s="51" t="str">
        <f>IF(A77="","",SUM(B74:B76)+B82)</f>
        <v/>
      </c>
      <c r="AC77" s="23" t="str">
        <f t="shared" si="6"/>
        <v/>
      </c>
    </row>
    <row r="78" spans="1:29" x14ac:dyDescent="0.3">
      <c r="A78" s="21" t="str">
        <f>IF(A77="","",Tabelid!D66)</f>
        <v/>
      </c>
      <c r="B78" s="51" t="str">
        <f>IF(A78="","",SUMIFS(Eksplikatsioon!G:G,Eksplikatsioon!A:A,AC78))</f>
        <v/>
      </c>
      <c r="AC78" s="23" t="str">
        <f>AC77</f>
        <v/>
      </c>
    </row>
    <row r="79" spans="1:29" x14ac:dyDescent="0.3">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
      <c r="A81" s="21" t="str">
        <f>IF(A80="","",Tabelid!D69)</f>
        <v/>
      </c>
      <c r="B81" s="51" t="str">
        <f>IF(A81="","",SUMIFS(Eksplikatsioon!F:F,Eksplikatsioon!A:A,AC81,Eksplikatsioon!C:C,Tabelid!E69))</f>
        <v/>
      </c>
      <c r="AC81" s="23" t="str">
        <f t="shared" si="6"/>
        <v/>
      </c>
    </row>
    <row r="82" spans="1:29" x14ac:dyDescent="0.3">
      <c r="A82" s="21" t="str">
        <f>IF(A81="","",Tabelid!D70)</f>
        <v/>
      </c>
      <c r="B82" s="51" t="str">
        <f>IF(A82="","",SUMIFS(Eksplikatsioon!F:F,Eksplikatsioon!A:A,AC82,Eksplikatsioon!C:C,Tabelid!E70))</f>
        <v/>
      </c>
      <c r="AC82" s="23" t="str">
        <f t="shared" si="6"/>
        <v/>
      </c>
    </row>
    <row r="83" spans="1:29" x14ac:dyDescent="0.3">
      <c r="A83" s="10" t="str">
        <f>IF(COUNTIF(Tabelid!G:G,TRUE)/10-Tabelid!H71&gt;0,MIN(Tabelid!F:F)+Tabelid!H71&amp;"."&amp;" Korrus","")</f>
        <v/>
      </c>
      <c r="AC83" s="23" t="str">
        <f>IFERROR(IF(FIND(".",A83)=3,LEFT(A83,2),LEFT(A83,1))*1,"")</f>
        <v/>
      </c>
    </row>
    <row r="84" spans="1:29" x14ac:dyDescent="0.3">
      <c r="A84" s="21" t="str">
        <f>IF(A83="","",Tabelid!D72)</f>
        <v/>
      </c>
      <c r="B84" s="51" t="str">
        <f>IF(A84="","",SUMIFS(Eksplikatsioon!F:F,Eksplikatsioon!A:A,AC84,Eksplikatsioon!C:C,Tabelid!E72))</f>
        <v/>
      </c>
      <c r="AC84" s="23" t="str">
        <f>AC83</f>
        <v/>
      </c>
    </row>
    <row r="85" spans="1:29" x14ac:dyDescent="0.3">
      <c r="A85" s="21" t="str">
        <f>IF(A84="","",Tabelid!D73)</f>
        <v/>
      </c>
      <c r="B85" s="51" t="str">
        <f>IF(A85="","",SUMIFS(Eksplikatsioon!F:F,Eksplikatsioon!A:A,AC85,Eksplikatsioon!C:C,Tabelid!E73))</f>
        <v/>
      </c>
      <c r="AC85" s="23" t="str">
        <f t="shared" ref="AC85:AC92" si="7">AC84</f>
        <v/>
      </c>
    </row>
    <row r="86" spans="1:29" x14ac:dyDescent="0.3">
      <c r="A86" s="21" t="str">
        <f>IF(A85="","",Tabelid!D74)</f>
        <v/>
      </c>
      <c r="B86" s="51" t="str">
        <f>IF(A86="","",SUMIFS(Eksplikatsioon!F:F,Eksplikatsioon!A:A,AC86,Eksplikatsioon!C:C,Tabelid!E74))</f>
        <v/>
      </c>
      <c r="AC86" s="23" t="str">
        <f t="shared" si="7"/>
        <v/>
      </c>
    </row>
    <row r="87" spans="1:29" x14ac:dyDescent="0.3">
      <c r="A87" s="21" t="str">
        <f>IF(A86="","",Tabelid!D75)</f>
        <v/>
      </c>
      <c r="B87" s="51" t="str">
        <f>IF(A87="","",SUM(B84:B86)+B92)</f>
        <v/>
      </c>
      <c r="AC87" s="23" t="str">
        <f t="shared" si="7"/>
        <v/>
      </c>
    </row>
    <row r="88" spans="1:29" x14ac:dyDescent="0.3">
      <c r="A88" s="21" t="str">
        <f>IF(A87="","",Tabelid!D76)</f>
        <v/>
      </c>
      <c r="B88" s="51" t="str">
        <f>IF(A88="","",SUMIFS(Eksplikatsioon!G:G,Eksplikatsioon!A:A,AC88))</f>
        <v/>
      </c>
      <c r="AC88" s="23" t="str">
        <f>AC87</f>
        <v/>
      </c>
    </row>
    <row r="89" spans="1:29" x14ac:dyDescent="0.3">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
      <c r="A91" s="21" t="str">
        <f>IF(A90="","",Tabelid!D79)</f>
        <v/>
      </c>
      <c r="B91" s="51" t="str">
        <f>IF(A91="","",SUMIFS(Eksplikatsioon!F:F,Eksplikatsioon!A:A,AC91,Eksplikatsioon!C:C,Tabelid!E79))</f>
        <v/>
      </c>
      <c r="AC91" s="23" t="str">
        <f t="shared" si="7"/>
        <v/>
      </c>
    </row>
    <row r="92" spans="1:29" x14ac:dyDescent="0.3">
      <c r="A92" s="21" t="str">
        <f>IF(A91="","",Tabelid!D80)</f>
        <v/>
      </c>
      <c r="B92" s="51" t="str">
        <f>IF(A92="","",SUMIFS(Eksplikatsioon!F:F,Eksplikatsioon!A:A,AC92,Eksplikatsioon!C:C,Tabelid!E80))</f>
        <v/>
      </c>
      <c r="AC92" s="23" t="str">
        <f t="shared" si="7"/>
        <v/>
      </c>
    </row>
    <row r="93" spans="1:29" x14ac:dyDescent="0.3">
      <c r="A93" s="10" t="str">
        <f>IF(COUNTIF(Tabelid!G:G,TRUE)/10-Tabelid!H81&gt;0,MIN(Tabelid!F:F)+Tabelid!H81&amp;"."&amp;" Korrus","")</f>
        <v/>
      </c>
      <c r="AC93" s="23" t="str">
        <f>IFERROR(IF(FIND(".",A93)=3,LEFT(A93,2),LEFT(A93,1))*1,"")</f>
        <v/>
      </c>
    </row>
    <row r="94" spans="1:29" x14ac:dyDescent="0.3">
      <c r="A94" s="21" t="str">
        <f>IF(A93="","",Tabelid!D82)</f>
        <v/>
      </c>
      <c r="B94" s="51" t="str">
        <f>IF(A94="","",SUMIFS(Eksplikatsioon!F:F,Eksplikatsioon!A:A,AC94,Eksplikatsioon!C:C,Tabelid!E82))</f>
        <v/>
      </c>
      <c r="AC94" s="23" t="str">
        <f>AC93</f>
        <v/>
      </c>
    </row>
    <row r="95" spans="1:29" x14ac:dyDescent="0.3">
      <c r="A95" s="21" t="str">
        <f>IF(A94="","",Tabelid!D83)</f>
        <v/>
      </c>
      <c r="B95" s="51" t="str">
        <f>IF(A95="","",SUMIFS(Eksplikatsioon!F:F,Eksplikatsioon!A:A,AC95,Eksplikatsioon!C:C,Tabelid!E83))</f>
        <v/>
      </c>
      <c r="AC95" s="23" t="str">
        <f t="shared" ref="AC95:AC102" si="8">AC94</f>
        <v/>
      </c>
    </row>
    <row r="96" spans="1:29" x14ac:dyDescent="0.3">
      <c r="A96" s="21" t="str">
        <f>IF(A95="","",Tabelid!D84)</f>
        <v/>
      </c>
      <c r="B96" s="51" t="str">
        <f>IF(A96="","",SUMIFS(Eksplikatsioon!F:F,Eksplikatsioon!A:A,AC96,Eksplikatsioon!C:C,Tabelid!E84))</f>
        <v/>
      </c>
      <c r="AC96" s="23" t="str">
        <f t="shared" si="8"/>
        <v/>
      </c>
    </row>
    <row r="97" spans="1:29" x14ac:dyDescent="0.3">
      <c r="A97" s="21" t="str">
        <f>IF(A96="","",Tabelid!D85)</f>
        <v/>
      </c>
      <c r="B97" s="51" t="str">
        <f>IF(A97="","",SUM(B94:B96)+B102)</f>
        <v/>
      </c>
      <c r="AC97" s="23" t="str">
        <f t="shared" si="8"/>
        <v/>
      </c>
    </row>
    <row r="98" spans="1:29" x14ac:dyDescent="0.3">
      <c r="A98" s="21" t="str">
        <f>IF(A97="","",Tabelid!D86)</f>
        <v/>
      </c>
      <c r="B98" s="51" t="str">
        <f>IF(A98="","",SUMIFS(Eksplikatsioon!G:G,Eksplikatsioon!A:A,AC98))</f>
        <v/>
      </c>
      <c r="AC98" s="23" t="str">
        <f>AC97</f>
        <v/>
      </c>
    </row>
    <row r="99" spans="1:29" x14ac:dyDescent="0.3">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
      <c r="A101" s="21" t="str">
        <f>IF(A100="","",Tabelid!D89)</f>
        <v/>
      </c>
      <c r="B101" s="51" t="str">
        <f>IF(A101="","",SUMIFS(Eksplikatsioon!F:F,Eksplikatsioon!A:A,AC101,Eksplikatsioon!C:C,Tabelid!E89))</f>
        <v/>
      </c>
      <c r="AC101" s="23" t="str">
        <f t="shared" si="8"/>
        <v/>
      </c>
    </row>
    <row r="102" spans="1:29" x14ac:dyDescent="0.3">
      <c r="A102" s="21" t="str">
        <f>IF(A101="","",Tabelid!D90)</f>
        <v/>
      </c>
      <c r="B102" s="51" t="str">
        <f>IF(A102="","",SUMIFS(Eksplikatsioon!F:F,Eksplikatsioon!A:A,AC102,Eksplikatsioon!C:C,Tabelid!E90))</f>
        <v/>
      </c>
      <c r="AC102" s="23" t="str">
        <f t="shared" si="8"/>
        <v/>
      </c>
    </row>
    <row r="103" spans="1:29" x14ac:dyDescent="0.3">
      <c r="A103" s="10" t="str">
        <f>IF(COUNTIF(Tabelid!G:G,TRUE)/10-Tabelid!H91&gt;0,MIN(Tabelid!F:F)+Tabelid!H91&amp;"."&amp;" Korrus","")</f>
        <v/>
      </c>
      <c r="AC103" s="23" t="str">
        <f>IFERROR(IF(FIND(".",A103)=3,LEFT(A103,2),LEFT(A103,1))*1,"")</f>
        <v/>
      </c>
    </row>
    <row r="104" spans="1:29" x14ac:dyDescent="0.3">
      <c r="A104" s="21" t="str">
        <f>IF(A103="","",Tabelid!D92)</f>
        <v/>
      </c>
      <c r="B104" s="51" t="str">
        <f>IF(A104="","",SUMIFS(Eksplikatsioon!F:F,Eksplikatsioon!A:A,AC104,Eksplikatsioon!C:C,Tabelid!E92))</f>
        <v/>
      </c>
      <c r="AC104" s="23" t="str">
        <f>AC103</f>
        <v/>
      </c>
    </row>
    <row r="105" spans="1:29" x14ac:dyDescent="0.3">
      <c r="A105" s="21" t="str">
        <f>IF(A104="","",Tabelid!D93)</f>
        <v/>
      </c>
      <c r="B105" s="51" t="str">
        <f>IF(A105="","",SUMIFS(Eksplikatsioon!F:F,Eksplikatsioon!A:A,AC105,Eksplikatsioon!C:C,Tabelid!E93))</f>
        <v/>
      </c>
      <c r="AC105" s="23" t="str">
        <f t="shared" ref="AC105:AC112" si="9">AC104</f>
        <v/>
      </c>
    </row>
    <row r="106" spans="1:29" x14ac:dyDescent="0.3">
      <c r="A106" s="21" t="str">
        <f>IF(A105="","",Tabelid!D94)</f>
        <v/>
      </c>
      <c r="B106" s="51" t="str">
        <f>IF(A106="","",SUMIFS(Eksplikatsioon!F:F,Eksplikatsioon!A:A,AC106,Eksplikatsioon!C:C,Tabelid!E94))</f>
        <v/>
      </c>
      <c r="AC106" s="23" t="str">
        <f t="shared" si="9"/>
        <v/>
      </c>
    </row>
    <row r="107" spans="1:29" x14ac:dyDescent="0.3">
      <c r="A107" s="21" t="str">
        <f>IF(A106="","",Tabelid!D95)</f>
        <v/>
      </c>
      <c r="B107" s="51" t="str">
        <f>IF(A107="","",SUM(B104:B106)+B112)</f>
        <v/>
      </c>
      <c r="AC107" s="23" t="str">
        <f t="shared" si="9"/>
        <v/>
      </c>
    </row>
    <row r="108" spans="1:29" x14ac:dyDescent="0.3">
      <c r="A108" s="21" t="str">
        <f>IF(A107="","",Tabelid!D96)</f>
        <v/>
      </c>
      <c r="B108" s="51" t="str">
        <f>IF(A108="","",SUMIFS(Eksplikatsioon!G:G,Eksplikatsioon!A:A,AC108))</f>
        <v/>
      </c>
      <c r="AC108" s="23" t="str">
        <f>AC107</f>
        <v/>
      </c>
    </row>
    <row r="109" spans="1:29" x14ac:dyDescent="0.3">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
      <c r="A111" s="21" t="str">
        <f>IF(A110="","",Tabelid!D99)</f>
        <v/>
      </c>
      <c r="B111" s="51" t="str">
        <f>IF(A111="","",SUMIFS(Eksplikatsioon!F:F,Eksplikatsioon!A:A,AC111,Eksplikatsioon!C:C,Tabelid!E99))</f>
        <v/>
      </c>
      <c r="AC111" s="23" t="str">
        <f t="shared" si="9"/>
        <v/>
      </c>
    </row>
    <row r="112" spans="1:29" x14ac:dyDescent="0.3">
      <c r="A112" s="21" t="str">
        <f>IF(A111="","",Tabelid!D100)</f>
        <v/>
      </c>
      <c r="B112" s="51" t="str">
        <f>IF(A112="","",SUMIFS(Eksplikatsioon!F:F,Eksplikatsioon!A:A,AC112,Eksplikatsioon!C:C,Tabelid!E100))</f>
        <v/>
      </c>
      <c r="AC112" s="23" t="str">
        <f t="shared" si="9"/>
        <v/>
      </c>
    </row>
    <row r="113" spans="1:29" x14ac:dyDescent="0.3">
      <c r="A113" s="10" t="str">
        <f>IF(COUNTIF(Tabelid!G:G,TRUE)/10-Tabelid!H101&gt;0,MIN(Tabelid!F:F)+Tabelid!H101&amp;"."&amp;" Korrus","")</f>
        <v/>
      </c>
      <c r="AC113" s="23" t="str">
        <f>IFERROR(IF(FIND(".",A113)=3,LEFT(A113,2),LEFT(A113,1))*1,"")</f>
        <v/>
      </c>
    </row>
    <row r="114" spans="1:29" x14ac:dyDescent="0.3">
      <c r="A114" s="21" t="str">
        <f>IF(A113="","",Tabelid!D102)</f>
        <v/>
      </c>
      <c r="B114" s="51" t="str">
        <f>IF(A114="","",SUMIFS(Eksplikatsioon!F:F,Eksplikatsioon!A:A,AC114,Eksplikatsioon!C:C,Tabelid!E102))</f>
        <v/>
      </c>
      <c r="AC114" s="23" t="str">
        <f>AC113</f>
        <v/>
      </c>
    </row>
    <row r="115" spans="1:29" x14ac:dyDescent="0.3">
      <c r="A115" s="21" t="str">
        <f>IF(A114="","",Tabelid!D103)</f>
        <v/>
      </c>
      <c r="B115" s="51" t="str">
        <f>IF(A115="","",SUMIFS(Eksplikatsioon!F:F,Eksplikatsioon!A:A,AC115,Eksplikatsioon!C:C,Tabelid!E103))</f>
        <v/>
      </c>
      <c r="AC115" s="23" t="str">
        <f t="shared" ref="AC115:AC122" si="10">AC114</f>
        <v/>
      </c>
    </row>
    <row r="116" spans="1:29" x14ac:dyDescent="0.3">
      <c r="A116" s="21" t="str">
        <f>IF(A115="","",Tabelid!D104)</f>
        <v/>
      </c>
      <c r="B116" s="51" t="str">
        <f>IF(A116="","",SUMIFS(Eksplikatsioon!F:F,Eksplikatsioon!A:A,AC116,Eksplikatsioon!C:C,Tabelid!E104))</f>
        <v/>
      </c>
      <c r="AC116" s="23" t="str">
        <f t="shared" si="10"/>
        <v/>
      </c>
    </row>
    <row r="117" spans="1:29" x14ac:dyDescent="0.3">
      <c r="A117" s="21" t="str">
        <f>IF(A116="","",Tabelid!D105)</f>
        <v/>
      </c>
      <c r="B117" s="51" t="str">
        <f>IF(A117="","",SUM(B114:B116)+B122)</f>
        <v/>
      </c>
      <c r="AC117" s="23" t="str">
        <f t="shared" si="10"/>
        <v/>
      </c>
    </row>
    <row r="118" spans="1:29" x14ac:dyDescent="0.3">
      <c r="A118" s="21" t="str">
        <f>IF(A117="","",Tabelid!D106)</f>
        <v/>
      </c>
      <c r="B118" s="51" t="str">
        <f>IF(A118="","",SUMIFS(Eksplikatsioon!G:G,Eksplikatsioon!A:A,AC118))</f>
        <v/>
      </c>
      <c r="AC118" s="23" t="str">
        <f>AC117</f>
        <v/>
      </c>
    </row>
    <row r="119" spans="1:29" x14ac:dyDescent="0.3">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
      <c r="A121" s="21" t="str">
        <f>IF(A120="","",Tabelid!D109)</f>
        <v/>
      </c>
      <c r="B121" s="51" t="str">
        <f>IF(A121="","",SUMIFS(Eksplikatsioon!F:F,Eksplikatsioon!A:A,AC121,Eksplikatsioon!C:C,Tabelid!E109))</f>
        <v/>
      </c>
      <c r="AC121" s="23" t="str">
        <f t="shared" si="10"/>
        <v/>
      </c>
    </row>
    <row r="122" spans="1:29" x14ac:dyDescent="0.3">
      <c r="A122" s="21" t="str">
        <f>IF(A121="","",Tabelid!D110)</f>
        <v/>
      </c>
      <c r="B122" s="51" t="str">
        <f>IF(A122="","",SUMIFS(Eksplikatsioon!F:F,Eksplikatsioon!A:A,AC122,Eksplikatsioon!C:C,Tabelid!E110))</f>
        <v/>
      </c>
      <c r="AC122" s="23" t="str">
        <f t="shared" si="10"/>
        <v/>
      </c>
    </row>
    <row r="123" spans="1:29" x14ac:dyDescent="0.3">
      <c r="A123" s="10" t="str">
        <f>IF(COUNTIF(Tabelid!G:G,TRUE)/10-Tabelid!H111&gt;0,MIN(Tabelid!F:F)+Tabelid!H111&amp;"."&amp;" Korrus","")</f>
        <v/>
      </c>
      <c r="AC123" s="23" t="str">
        <f>IFERROR(IF(FIND(".",A123)=3,LEFT(A123,2),LEFT(A123,1))*1,"")</f>
        <v/>
      </c>
    </row>
    <row r="124" spans="1:29" x14ac:dyDescent="0.3">
      <c r="A124" s="21" t="str">
        <f>IF(A123="","",Tabelid!D112)</f>
        <v/>
      </c>
      <c r="B124" s="51" t="str">
        <f>IF(A124="","",SUMIFS(Eksplikatsioon!F:F,Eksplikatsioon!A:A,AC124,Eksplikatsioon!C:C,Tabelid!E112))</f>
        <v/>
      </c>
      <c r="AC124" s="23" t="str">
        <f>AC123</f>
        <v/>
      </c>
    </row>
    <row r="125" spans="1:29" x14ac:dyDescent="0.3">
      <c r="A125" s="21" t="str">
        <f>IF(A124="","",Tabelid!D113)</f>
        <v/>
      </c>
      <c r="B125" s="51" t="str">
        <f>IF(A125="","",SUMIFS(Eksplikatsioon!F:F,Eksplikatsioon!A:A,AC125,Eksplikatsioon!C:C,Tabelid!E113))</f>
        <v/>
      </c>
      <c r="AC125" s="23" t="str">
        <f t="shared" ref="AC125:AC132" si="11">AC124</f>
        <v/>
      </c>
    </row>
    <row r="126" spans="1:29" x14ac:dyDescent="0.3">
      <c r="A126" s="21" t="str">
        <f>IF(A125="","",Tabelid!D114)</f>
        <v/>
      </c>
      <c r="B126" s="51" t="str">
        <f>IF(A126="","",SUMIFS(Eksplikatsioon!F:F,Eksplikatsioon!A:A,AC126,Eksplikatsioon!C:C,Tabelid!E114))</f>
        <v/>
      </c>
      <c r="AC126" s="23" t="str">
        <f t="shared" si="11"/>
        <v/>
      </c>
    </row>
    <row r="127" spans="1:29" x14ac:dyDescent="0.3">
      <c r="A127" s="21" t="str">
        <f>IF(A126="","",Tabelid!D115)</f>
        <v/>
      </c>
      <c r="B127" s="51" t="str">
        <f>IF(A127="","",SUM(B124:B126)+B132)</f>
        <v/>
      </c>
      <c r="AC127" s="23" t="str">
        <f t="shared" si="11"/>
        <v/>
      </c>
    </row>
    <row r="128" spans="1:29" x14ac:dyDescent="0.3">
      <c r="A128" s="21" t="str">
        <f>IF(A127="","",Tabelid!D116)</f>
        <v/>
      </c>
      <c r="B128" s="51" t="str">
        <f>IF(A128="","",SUMIFS(Eksplikatsioon!G:G,Eksplikatsioon!A:A,AC128))</f>
        <v/>
      </c>
      <c r="AC128" s="23" t="str">
        <f>AC127</f>
        <v/>
      </c>
    </row>
    <row r="129" spans="1:29" x14ac:dyDescent="0.3">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
      <c r="A131" s="21" t="str">
        <f>IF(A130="","",Tabelid!D119)</f>
        <v/>
      </c>
      <c r="B131" s="51" t="str">
        <f>IF(A131="","",SUMIFS(Eksplikatsioon!F:F,Eksplikatsioon!A:A,AC131,Eksplikatsioon!C:C,Tabelid!E119))</f>
        <v/>
      </c>
      <c r="AC131" s="23" t="str">
        <f t="shared" si="11"/>
        <v/>
      </c>
    </row>
    <row r="132" spans="1:29" x14ac:dyDescent="0.3">
      <c r="A132" s="21" t="str">
        <f>IF(A131="","",Tabelid!D120)</f>
        <v/>
      </c>
      <c r="B132" s="51" t="str">
        <f>IF(A132="","",SUMIFS(Eksplikatsioon!F:F,Eksplikatsioon!A:A,AC132,Eksplikatsioon!C:C,Tabelid!E120))</f>
        <v/>
      </c>
      <c r="AC132" s="23" t="str">
        <f t="shared" si="11"/>
        <v/>
      </c>
    </row>
    <row r="133" spans="1:29" x14ac:dyDescent="0.3">
      <c r="A133" s="10" t="str">
        <f>IF(COUNTIF(Tabelid!G:G,TRUE)/10-Tabelid!H121&gt;0,MIN(Tabelid!F:F)+Tabelid!H121&amp;"."&amp;" Korrus","")</f>
        <v/>
      </c>
      <c r="AC133" s="23" t="str">
        <f>IFERROR(IF(FIND(".",A133)=3,LEFT(A133,2),LEFT(A133,1))*1,"")</f>
        <v/>
      </c>
    </row>
    <row r="134" spans="1:29" x14ac:dyDescent="0.3">
      <c r="A134" s="21" t="str">
        <f>IF(A133="","",Tabelid!D122)</f>
        <v/>
      </c>
      <c r="B134" s="51" t="str">
        <f>IF(A134="","",SUMIFS(Eksplikatsioon!F:F,Eksplikatsioon!A:A,AC134,Eksplikatsioon!C:C,Tabelid!E122))</f>
        <v/>
      </c>
      <c r="AC134" s="23" t="str">
        <f>AC133</f>
        <v/>
      </c>
    </row>
    <row r="135" spans="1:29" x14ac:dyDescent="0.3">
      <c r="A135" s="21" t="str">
        <f>IF(A134="","",Tabelid!D123)</f>
        <v/>
      </c>
      <c r="B135" s="51" t="str">
        <f>IF(A135="","",SUMIFS(Eksplikatsioon!F:F,Eksplikatsioon!A:A,AC135,Eksplikatsioon!C:C,Tabelid!E123))</f>
        <v/>
      </c>
      <c r="AC135" s="23" t="str">
        <f t="shared" ref="AC135:AC142" si="12">AC134</f>
        <v/>
      </c>
    </row>
    <row r="136" spans="1:29" x14ac:dyDescent="0.3">
      <c r="A136" s="21" t="str">
        <f>IF(A135="","",Tabelid!D124)</f>
        <v/>
      </c>
      <c r="B136" s="51" t="str">
        <f>IF(A136="","",SUMIFS(Eksplikatsioon!F:F,Eksplikatsioon!A:A,AC136,Eksplikatsioon!C:C,Tabelid!E124))</f>
        <v/>
      </c>
      <c r="AC136" s="23" t="str">
        <f t="shared" si="12"/>
        <v/>
      </c>
    </row>
    <row r="137" spans="1:29" x14ac:dyDescent="0.3">
      <c r="A137" s="21" t="str">
        <f>IF(A136="","",Tabelid!D125)</f>
        <v/>
      </c>
      <c r="B137" s="51" t="str">
        <f>IF(A137="","",SUM(B134:B136)+B142)</f>
        <v/>
      </c>
      <c r="AC137" s="23" t="str">
        <f t="shared" si="12"/>
        <v/>
      </c>
    </row>
    <row r="138" spans="1:29" x14ac:dyDescent="0.3">
      <c r="A138" s="21" t="str">
        <f>IF(A137="","",Tabelid!D126)</f>
        <v/>
      </c>
      <c r="B138" s="51" t="str">
        <f>IF(A138="","",SUMIFS(Eksplikatsioon!G:G,Eksplikatsioon!A:A,AC138))</f>
        <v/>
      </c>
      <c r="AC138" s="23" t="str">
        <f>AC137</f>
        <v/>
      </c>
    </row>
    <row r="139" spans="1:29" x14ac:dyDescent="0.3">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
      <c r="A141" s="21" t="str">
        <f>IF(A140="","",Tabelid!D129)</f>
        <v/>
      </c>
      <c r="B141" s="51" t="str">
        <f>IF(A141="","",SUMIFS(Eksplikatsioon!F:F,Eksplikatsioon!A:A,AC141,Eksplikatsioon!C:C,Tabelid!E129))</f>
        <v/>
      </c>
      <c r="AC141" s="23" t="str">
        <f t="shared" si="12"/>
        <v/>
      </c>
    </row>
    <row r="142" spans="1:29" x14ac:dyDescent="0.3">
      <c r="A142" s="21" t="str">
        <f>IF(A141="","",Tabelid!D130)</f>
        <v/>
      </c>
      <c r="B142" s="51" t="str">
        <f>IF(A142="","",SUMIFS(Eksplikatsioon!F:F,Eksplikatsioon!A:A,AC142,Eksplikatsioon!C:C,Tabelid!E130))</f>
        <v/>
      </c>
      <c r="AC142" s="23" t="str">
        <f t="shared" si="12"/>
        <v/>
      </c>
    </row>
    <row r="143" spans="1:29" x14ac:dyDescent="0.3">
      <c r="A143" s="10" t="str">
        <f>IF(COUNTIF(Tabelid!G:G,TRUE)/10-Tabelid!H131&gt;0,MIN(Tabelid!F:F)+Tabelid!H131&amp;"."&amp;" Korrus","")</f>
        <v/>
      </c>
      <c r="AC143" s="23" t="str">
        <f>IFERROR(IF(FIND(".",A143)=3,LEFT(A143,2),LEFT(A143,1))*1,"")</f>
        <v/>
      </c>
    </row>
    <row r="144" spans="1:29" x14ac:dyDescent="0.3">
      <c r="A144" s="21" t="str">
        <f>IF(A143="","",Tabelid!D132)</f>
        <v/>
      </c>
      <c r="B144" s="51" t="str">
        <f>IF(A144="","",SUMIFS(Eksplikatsioon!F:F,Eksplikatsioon!A:A,AC144,Eksplikatsioon!C:C,Tabelid!E132))</f>
        <v/>
      </c>
      <c r="AC144" s="23" t="str">
        <f>AC143</f>
        <v/>
      </c>
    </row>
    <row r="145" spans="1:29" x14ac:dyDescent="0.3">
      <c r="A145" s="21" t="str">
        <f>IF(A144="","",Tabelid!D133)</f>
        <v/>
      </c>
      <c r="B145" s="51" t="str">
        <f>IF(A145="","",SUMIFS(Eksplikatsioon!F:F,Eksplikatsioon!A:A,AC145,Eksplikatsioon!C:C,Tabelid!E133))</f>
        <v/>
      </c>
      <c r="AC145" s="23" t="str">
        <f t="shared" ref="AC145:AC152" si="13">AC144</f>
        <v/>
      </c>
    </row>
    <row r="146" spans="1:29" x14ac:dyDescent="0.3">
      <c r="A146" s="21" t="str">
        <f>IF(A145="","",Tabelid!D134)</f>
        <v/>
      </c>
      <c r="B146" s="51" t="str">
        <f>IF(A146="","",SUMIFS(Eksplikatsioon!F:F,Eksplikatsioon!A:A,AC146,Eksplikatsioon!C:C,Tabelid!E134))</f>
        <v/>
      </c>
      <c r="AC146" s="23" t="str">
        <f t="shared" si="13"/>
        <v/>
      </c>
    </row>
    <row r="147" spans="1:29" x14ac:dyDescent="0.3">
      <c r="A147" s="21" t="str">
        <f>IF(A146="","",Tabelid!D135)</f>
        <v/>
      </c>
      <c r="B147" s="51" t="str">
        <f>IF(A147="","",SUM(B144:B146)+B152)</f>
        <v/>
      </c>
      <c r="AC147" s="23" t="str">
        <f t="shared" si="13"/>
        <v/>
      </c>
    </row>
    <row r="148" spans="1:29" x14ac:dyDescent="0.3">
      <c r="A148" s="21" t="str">
        <f>IF(A147="","",Tabelid!D136)</f>
        <v/>
      </c>
      <c r="B148" s="51" t="str">
        <f>IF(A148="","",SUMIFS(Eksplikatsioon!G:G,Eksplikatsioon!A:A,AC148))</f>
        <v/>
      </c>
      <c r="AC148" s="23" t="str">
        <f>AC147</f>
        <v/>
      </c>
    </row>
    <row r="149" spans="1:29" x14ac:dyDescent="0.3">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
      <c r="A151" s="21" t="str">
        <f>IF(A150="","",Tabelid!D139)</f>
        <v/>
      </c>
      <c r="B151" s="51" t="str">
        <f>IF(A151="","",SUMIFS(Eksplikatsioon!F:F,Eksplikatsioon!A:A,AC151,Eksplikatsioon!C:C,Tabelid!E139))</f>
        <v/>
      </c>
      <c r="AC151" s="23" t="str">
        <f t="shared" si="13"/>
        <v/>
      </c>
    </row>
    <row r="152" spans="1:29" x14ac:dyDescent="0.3">
      <c r="A152" s="21" t="str">
        <f>IF(A151="","",Tabelid!D140)</f>
        <v/>
      </c>
      <c r="B152" s="51" t="str">
        <f>IF(A152="","",SUMIFS(Eksplikatsioon!F:F,Eksplikatsioon!A:A,AC152,Eksplikatsioon!C:C,Tabelid!E140))</f>
        <v/>
      </c>
      <c r="AC152" s="23" t="str">
        <f t="shared" si="13"/>
        <v/>
      </c>
    </row>
    <row r="153" spans="1:29" x14ac:dyDescent="0.3">
      <c r="A153" s="10" t="str">
        <f>IF(COUNTIF(Tabelid!G:G,TRUE)/10-Tabelid!H141&gt;0,MIN(Tabelid!F:F)+Tabelid!H141&amp;"."&amp;" Korrus","")</f>
        <v/>
      </c>
      <c r="AC153" s="23" t="str">
        <f>IFERROR(IF(FIND(".",A153)=3,LEFT(A153,2),LEFT(A153,1))*1,"")</f>
        <v/>
      </c>
    </row>
    <row r="154" spans="1:29" x14ac:dyDescent="0.3">
      <c r="A154" s="21" t="str">
        <f>IF(A153="","",Tabelid!D142)</f>
        <v/>
      </c>
      <c r="B154" s="51" t="str">
        <f>IF(A154="","",SUMIFS(Eksplikatsioon!F:F,Eksplikatsioon!A:A,AC154,Eksplikatsioon!C:C,Tabelid!E142))</f>
        <v/>
      </c>
      <c r="AC154" s="23" t="str">
        <f>AC153</f>
        <v/>
      </c>
    </row>
    <row r="155" spans="1:29" x14ac:dyDescent="0.3">
      <c r="A155" s="21" t="str">
        <f>IF(A154="","",Tabelid!D143)</f>
        <v/>
      </c>
      <c r="B155" s="51" t="str">
        <f>IF(A155="","",SUMIFS(Eksplikatsioon!F:F,Eksplikatsioon!A:A,AC155,Eksplikatsioon!C:C,Tabelid!E143))</f>
        <v/>
      </c>
      <c r="AC155" s="23" t="str">
        <f t="shared" ref="AC155:AC162" si="14">AC154</f>
        <v/>
      </c>
    </row>
    <row r="156" spans="1:29" x14ac:dyDescent="0.3">
      <c r="A156" s="21" t="str">
        <f>IF(A155="","",Tabelid!D144)</f>
        <v/>
      </c>
      <c r="B156" s="51" t="str">
        <f>IF(A156="","",SUMIFS(Eksplikatsioon!F:F,Eksplikatsioon!A:A,AC156,Eksplikatsioon!C:C,Tabelid!E144))</f>
        <v/>
      </c>
      <c r="AC156" s="23" t="str">
        <f t="shared" si="14"/>
        <v/>
      </c>
    </row>
    <row r="157" spans="1:29" x14ac:dyDescent="0.3">
      <c r="A157" s="21" t="str">
        <f>IF(A156="","",Tabelid!D145)</f>
        <v/>
      </c>
      <c r="B157" s="51" t="str">
        <f>IF(A157="","",SUM(B154:B156)+B162)</f>
        <v/>
      </c>
      <c r="AC157" s="23" t="str">
        <f t="shared" si="14"/>
        <v/>
      </c>
    </row>
    <row r="158" spans="1:29" x14ac:dyDescent="0.3">
      <c r="A158" s="21" t="str">
        <f>IF(A157="","",Tabelid!D146)</f>
        <v/>
      </c>
      <c r="B158" s="51" t="str">
        <f>IF(A158="","",SUMIFS(Eksplikatsioon!G:G,Eksplikatsioon!A:A,AC158))</f>
        <v/>
      </c>
      <c r="AC158" s="23" t="str">
        <f>AC157</f>
        <v/>
      </c>
    </row>
    <row r="159" spans="1:29" x14ac:dyDescent="0.3">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
      <c r="A161" s="21" t="str">
        <f>IF(A160="","",Tabelid!D149)</f>
        <v/>
      </c>
      <c r="B161" s="51" t="str">
        <f>IF(A161="","",SUMIFS(Eksplikatsioon!F:F,Eksplikatsioon!A:A,AC161,Eksplikatsioon!C:C,Tabelid!E149))</f>
        <v/>
      </c>
      <c r="AC161" s="23" t="str">
        <f t="shared" si="14"/>
        <v/>
      </c>
    </row>
    <row r="162" spans="1:29" x14ac:dyDescent="0.3">
      <c r="A162" s="21" t="str">
        <f>IF(A161="","",Tabelid!D150)</f>
        <v/>
      </c>
      <c r="B162" s="51" t="str">
        <f>IF(A162="","",SUMIFS(Eksplikatsioon!F:F,Eksplikatsioon!A:A,AC162,Eksplikatsioon!C:C,Tabelid!E150))</f>
        <v/>
      </c>
      <c r="AC162" s="23" t="str">
        <f t="shared" si="14"/>
        <v/>
      </c>
    </row>
    <row r="163" spans="1:29" x14ac:dyDescent="0.3">
      <c r="A163" s="10" t="str">
        <f>IF(COUNTIF(Tabelid!G:G,TRUE)/10-Tabelid!H151&gt;0,MIN(Tabelid!F:F)+Tabelid!H151&amp;"."&amp;" Korrus","")</f>
        <v/>
      </c>
      <c r="AC163" s="23" t="str">
        <f>IFERROR(IF(FIND(".",A163)=3,LEFT(A163,2),LEFT(A163,1))*1,"")</f>
        <v/>
      </c>
    </row>
    <row r="164" spans="1:29" x14ac:dyDescent="0.3">
      <c r="A164" s="21" t="str">
        <f>IF(A163="","",Tabelid!D152)</f>
        <v/>
      </c>
      <c r="B164" s="51" t="str">
        <f>IF(A164="","",SUMIFS(Eksplikatsioon!F:F,Eksplikatsioon!A:A,AC164,Eksplikatsioon!C:C,Tabelid!E152))</f>
        <v/>
      </c>
      <c r="AC164" s="23" t="str">
        <f>AC163</f>
        <v/>
      </c>
    </row>
    <row r="165" spans="1:29" x14ac:dyDescent="0.3">
      <c r="A165" s="21" t="str">
        <f>IF(A164="","",Tabelid!D153)</f>
        <v/>
      </c>
      <c r="B165" s="51" t="str">
        <f>IF(A165="","",SUMIFS(Eksplikatsioon!F:F,Eksplikatsioon!A:A,AC165,Eksplikatsioon!C:C,Tabelid!E153))</f>
        <v/>
      </c>
      <c r="AC165" s="23" t="str">
        <f t="shared" ref="AC165:AC172" si="15">AC164</f>
        <v/>
      </c>
    </row>
    <row r="166" spans="1:29" x14ac:dyDescent="0.3">
      <c r="A166" s="21" t="str">
        <f>IF(A165="","",Tabelid!D154)</f>
        <v/>
      </c>
      <c r="B166" s="51" t="str">
        <f>IF(A166="","",SUMIFS(Eksplikatsioon!F:F,Eksplikatsioon!A:A,AC166,Eksplikatsioon!C:C,Tabelid!E154))</f>
        <v/>
      </c>
      <c r="AC166" s="23" t="str">
        <f t="shared" si="15"/>
        <v/>
      </c>
    </row>
    <row r="167" spans="1:29" x14ac:dyDescent="0.3">
      <c r="A167" s="21" t="str">
        <f>IF(A166="","",Tabelid!D155)</f>
        <v/>
      </c>
      <c r="B167" s="51" t="str">
        <f>IF(A167="","",SUM(B164:B166)+B172)</f>
        <v/>
      </c>
      <c r="AC167" s="23" t="str">
        <f t="shared" si="15"/>
        <v/>
      </c>
    </row>
    <row r="168" spans="1:29" x14ac:dyDescent="0.3">
      <c r="A168" s="21" t="str">
        <f>IF(A167="","",Tabelid!D156)</f>
        <v/>
      </c>
      <c r="B168" s="51" t="str">
        <f>IF(A168="","",SUMIFS(Eksplikatsioon!G:G,Eksplikatsioon!A:A,AC168))</f>
        <v/>
      </c>
      <c r="AC168" s="23" t="str">
        <f>AC167</f>
        <v/>
      </c>
    </row>
    <row r="169" spans="1:29" x14ac:dyDescent="0.3">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
      <c r="A171" s="21" t="str">
        <f>IF(A170="","",Tabelid!D159)</f>
        <v/>
      </c>
      <c r="B171" s="51" t="str">
        <f>IF(A171="","",SUMIFS(Eksplikatsioon!F:F,Eksplikatsioon!A:A,AC171,Eksplikatsioon!C:C,Tabelid!E159))</f>
        <v/>
      </c>
      <c r="AC171" s="23" t="str">
        <f t="shared" si="15"/>
        <v/>
      </c>
    </row>
    <row r="172" spans="1:29" x14ac:dyDescent="0.3">
      <c r="A172" s="21" t="str">
        <f>IF(A171="","",Tabelid!D160)</f>
        <v/>
      </c>
      <c r="B172" s="51" t="str">
        <f>IF(A172="","",SUMIFS(Eksplikatsioon!F:F,Eksplikatsioon!A:A,AC172,Eksplikatsioon!C:C,Tabelid!E160))</f>
        <v/>
      </c>
      <c r="AC172" s="23" t="str">
        <f t="shared" si="15"/>
        <v/>
      </c>
    </row>
    <row r="173" spans="1:29" x14ac:dyDescent="0.3">
      <c r="A173" s="10" t="str">
        <f>IF(COUNTIF(Tabelid!G:G,TRUE)/10-Tabelid!H161&gt;0,MIN(Tabelid!F:F)+Tabelid!H161&amp;"."&amp;" Korrus","")</f>
        <v/>
      </c>
      <c r="AC173" s="23" t="str">
        <f>IFERROR(IF(FIND(".",A173)=3,LEFT(A173,2),LEFT(A173,1))*1,"")</f>
        <v/>
      </c>
    </row>
    <row r="174" spans="1:29" x14ac:dyDescent="0.3">
      <c r="A174" s="21" t="str">
        <f>IF(A173="","",Tabelid!D162)</f>
        <v/>
      </c>
      <c r="B174" s="51" t="str">
        <f>IF(A174="","",SUMIFS(Eksplikatsioon!F:F,Eksplikatsioon!A:A,AC174,Eksplikatsioon!C:C,Tabelid!E162))</f>
        <v/>
      </c>
      <c r="AC174" s="23" t="str">
        <f>AC173</f>
        <v/>
      </c>
    </row>
    <row r="175" spans="1:29" x14ac:dyDescent="0.3">
      <c r="A175" s="21" t="str">
        <f>IF(A174="","",Tabelid!D163)</f>
        <v/>
      </c>
      <c r="B175" s="51" t="str">
        <f>IF(A175="","",SUMIFS(Eksplikatsioon!F:F,Eksplikatsioon!A:A,AC175,Eksplikatsioon!C:C,Tabelid!E163))</f>
        <v/>
      </c>
      <c r="AC175" s="23" t="str">
        <f t="shared" ref="AC175:AC182" si="16">AC174</f>
        <v/>
      </c>
    </row>
    <row r="176" spans="1:29" x14ac:dyDescent="0.3">
      <c r="A176" s="21" t="str">
        <f>IF(A175="","",Tabelid!D164)</f>
        <v/>
      </c>
      <c r="B176" s="51" t="str">
        <f>IF(A176="","",SUMIFS(Eksplikatsioon!F:F,Eksplikatsioon!A:A,AC176,Eksplikatsioon!C:C,Tabelid!E164))</f>
        <v/>
      </c>
      <c r="AC176" s="23" t="str">
        <f t="shared" si="16"/>
        <v/>
      </c>
    </row>
    <row r="177" spans="1:29" x14ac:dyDescent="0.3">
      <c r="A177" s="21" t="str">
        <f>IF(A176="","",Tabelid!D165)</f>
        <v/>
      </c>
      <c r="B177" s="51" t="str">
        <f>IF(A177="","",SUM(B174:B176)+B182)</f>
        <v/>
      </c>
      <c r="AC177" s="23" t="str">
        <f t="shared" si="16"/>
        <v/>
      </c>
    </row>
    <row r="178" spans="1:29" x14ac:dyDescent="0.3">
      <c r="A178" s="21" t="str">
        <f>IF(A177="","",Tabelid!D166)</f>
        <v/>
      </c>
      <c r="B178" s="51" t="str">
        <f>IF(A178="","",SUMIFS(Eksplikatsioon!G:G,Eksplikatsioon!A:A,AC178))</f>
        <v/>
      </c>
      <c r="AC178" s="23" t="str">
        <f>AC177</f>
        <v/>
      </c>
    </row>
    <row r="179" spans="1:29" x14ac:dyDescent="0.3">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
      <c r="A181" s="21" t="str">
        <f>IF(A180="","",Tabelid!D169)</f>
        <v/>
      </c>
      <c r="B181" s="51" t="str">
        <f>IF(A181="","",SUMIFS(Eksplikatsioon!F:F,Eksplikatsioon!A:A,AC181,Eksplikatsioon!C:C,Tabelid!E169))</f>
        <v/>
      </c>
      <c r="AC181" s="23" t="str">
        <f t="shared" si="16"/>
        <v/>
      </c>
    </row>
    <row r="182" spans="1:29" x14ac:dyDescent="0.3">
      <c r="A182" s="21" t="str">
        <f>IF(A181="","",Tabelid!D170)</f>
        <v/>
      </c>
      <c r="B182" s="51" t="str">
        <f>IF(A182="","",SUMIFS(Eksplikatsioon!F:F,Eksplikatsioon!A:A,AC182,Eksplikatsioon!C:C,Tabelid!E170))</f>
        <v/>
      </c>
      <c r="AC182" s="23" t="str">
        <f t="shared" si="16"/>
        <v/>
      </c>
    </row>
    <row r="183" spans="1:29" x14ac:dyDescent="0.3">
      <c r="A183" s="10" t="str">
        <f>IF(COUNTIF(Tabelid!G:G,TRUE)/10-Tabelid!H171&gt;0,MIN(Tabelid!F:F)+Tabelid!H171&amp;"."&amp;" Korrus","")</f>
        <v/>
      </c>
      <c r="AC183" s="23" t="str">
        <f>IFERROR(IF(FIND(".",A183)=3,LEFT(A183,2),LEFT(A183,1))*1,"")</f>
        <v/>
      </c>
    </row>
    <row r="184" spans="1:29" x14ac:dyDescent="0.3">
      <c r="A184" s="21" t="str">
        <f>IF(A183="","",Tabelid!D172)</f>
        <v/>
      </c>
      <c r="B184" s="51" t="str">
        <f>IF(A184="","",SUMIFS(Eksplikatsioon!F:F,Eksplikatsioon!A:A,AC184,Eksplikatsioon!C:C,Tabelid!E172))</f>
        <v/>
      </c>
      <c r="AC184" s="23" t="str">
        <f>AC183</f>
        <v/>
      </c>
    </row>
    <row r="185" spans="1:29" x14ac:dyDescent="0.3">
      <c r="A185" s="21" t="str">
        <f>IF(A184="","",Tabelid!D173)</f>
        <v/>
      </c>
      <c r="B185" s="51" t="str">
        <f>IF(A185="","",SUMIFS(Eksplikatsioon!F:F,Eksplikatsioon!A:A,AC185,Eksplikatsioon!C:C,Tabelid!E173))</f>
        <v/>
      </c>
      <c r="AC185" s="23" t="str">
        <f t="shared" ref="AC185:AC192" si="17">AC184</f>
        <v/>
      </c>
    </row>
    <row r="186" spans="1:29" x14ac:dyDescent="0.3">
      <c r="A186" s="21" t="str">
        <f>IF(A185="","",Tabelid!D174)</f>
        <v/>
      </c>
      <c r="B186" s="51" t="str">
        <f>IF(A186="","",SUMIFS(Eksplikatsioon!F:F,Eksplikatsioon!A:A,AC186,Eksplikatsioon!C:C,Tabelid!E174))</f>
        <v/>
      </c>
      <c r="AC186" s="23" t="str">
        <f t="shared" si="17"/>
        <v/>
      </c>
    </row>
    <row r="187" spans="1:29" x14ac:dyDescent="0.3">
      <c r="A187" s="21" t="str">
        <f>IF(A186="","",Tabelid!D175)</f>
        <v/>
      </c>
      <c r="B187" s="51" t="str">
        <f>IF(A187="","",SUM(B184:B186)+B192)</f>
        <v/>
      </c>
      <c r="AC187" s="23" t="str">
        <f t="shared" si="17"/>
        <v/>
      </c>
    </row>
    <row r="188" spans="1:29" x14ac:dyDescent="0.3">
      <c r="A188" s="21" t="str">
        <f>IF(A187="","",Tabelid!D176)</f>
        <v/>
      </c>
      <c r="B188" s="51" t="str">
        <f>IF(A188="","",SUMIFS(Eksplikatsioon!G:G,Eksplikatsioon!A:A,AC188))</f>
        <v/>
      </c>
      <c r="AC188" s="23" t="str">
        <f>AC187</f>
        <v/>
      </c>
    </row>
    <row r="189" spans="1:29" x14ac:dyDescent="0.3">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
      <c r="A191" s="21" t="str">
        <f>IF(A190="","",Tabelid!D179)</f>
        <v/>
      </c>
      <c r="B191" s="51" t="str">
        <f>IF(A191="","",SUMIFS(Eksplikatsioon!F:F,Eksplikatsioon!A:A,AC191,Eksplikatsioon!C:C,Tabelid!E179))</f>
        <v/>
      </c>
      <c r="AC191" s="23" t="str">
        <f t="shared" si="17"/>
        <v/>
      </c>
    </row>
    <row r="192" spans="1:29" x14ac:dyDescent="0.3">
      <c r="A192" s="21" t="str">
        <f>IF(A191="","",Tabelid!D180)</f>
        <v/>
      </c>
      <c r="B192" s="51" t="str">
        <f>IF(A192="","",SUMIFS(Eksplikatsioon!F:F,Eksplikatsioon!A:A,AC192,Eksplikatsioon!C:C,Tabelid!E180))</f>
        <v/>
      </c>
      <c r="AC192" s="23" t="str">
        <f t="shared" si="17"/>
        <v/>
      </c>
    </row>
    <row r="193" spans="1:29" x14ac:dyDescent="0.3">
      <c r="A193" s="10" t="str">
        <f>IF(COUNTIF(Tabelid!G:G,TRUE)/10-Tabelid!H181&gt;0,MIN(Tabelid!F:F)+Tabelid!H181&amp;"."&amp;" Korrus","")</f>
        <v/>
      </c>
      <c r="AC193" s="23" t="str">
        <f>IFERROR(IF(FIND(".",A193)=3,LEFT(A193,2),LEFT(A193,1))*1,"")</f>
        <v/>
      </c>
    </row>
    <row r="194" spans="1:29" x14ac:dyDescent="0.3">
      <c r="A194" s="21" t="str">
        <f>IF(A193="","",Tabelid!D182)</f>
        <v/>
      </c>
      <c r="B194" s="51" t="str">
        <f>IF(A194="","",SUMIFS(Eksplikatsioon!F:F,Eksplikatsioon!A:A,AC194,Eksplikatsioon!C:C,Tabelid!E182))</f>
        <v/>
      </c>
      <c r="AC194" s="23" t="str">
        <f>AC193</f>
        <v/>
      </c>
    </row>
    <row r="195" spans="1:29" x14ac:dyDescent="0.3">
      <c r="A195" s="21" t="str">
        <f>IF(A194="","",Tabelid!D183)</f>
        <v/>
      </c>
      <c r="B195" s="51" t="str">
        <f>IF(A195="","",SUMIFS(Eksplikatsioon!F:F,Eksplikatsioon!A:A,AC195,Eksplikatsioon!C:C,Tabelid!E183))</f>
        <v/>
      </c>
      <c r="AC195" s="23" t="str">
        <f t="shared" ref="AC195:AC202" si="18">AC194</f>
        <v/>
      </c>
    </row>
    <row r="196" spans="1:29" x14ac:dyDescent="0.3">
      <c r="A196" s="21" t="str">
        <f>IF(A195="","",Tabelid!D184)</f>
        <v/>
      </c>
      <c r="B196" s="51" t="str">
        <f>IF(A196="","",SUMIFS(Eksplikatsioon!F:F,Eksplikatsioon!A:A,AC196,Eksplikatsioon!C:C,Tabelid!E184))</f>
        <v/>
      </c>
      <c r="AC196" s="23" t="str">
        <f t="shared" si="18"/>
        <v/>
      </c>
    </row>
    <row r="197" spans="1:29" x14ac:dyDescent="0.3">
      <c r="A197" s="21" t="str">
        <f>IF(A196="","",Tabelid!D185)</f>
        <v/>
      </c>
      <c r="B197" s="51" t="str">
        <f>IF(A197="","",SUM(B194:B196)+B202)</f>
        <v/>
      </c>
      <c r="AC197" s="23" t="str">
        <f t="shared" si="18"/>
        <v/>
      </c>
    </row>
    <row r="198" spans="1:29" x14ac:dyDescent="0.3">
      <c r="A198" s="21" t="str">
        <f>IF(A197="","",Tabelid!D186)</f>
        <v/>
      </c>
      <c r="B198" s="51" t="str">
        <f>IF(A198="","",SUMIFS(Eksplikatsioon!G:G,Eksplikatsioon!A:A,AC198))</f>
        <v/>
      </c>
      <c r="AC198" s="23" t="str">
        <f>AC197</f>
        <v/>
      </c>
    </row>
    <row r="199" spans="1:29" x14ac:dyDescent="0.3">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
      <c r="A201" s="21" t="str">
        <f>IF(A200="","",Tabelid!D189)</f>
        <v/>
      </c>
      <c r="B201" s="51" t="str">
        <f>IF(A201="","",SUMIFS(Eksplikatsioon!F:F,Eksplikatsioon!A:A,AC201,Eksplikatsioon!C:C,Tabelid!E189))</f>
        <v/>
      </c>
      <c r="AC201" s="23" t="str">
        <f t="shared" si="18"/>
        <v/>
      </c>
    </row>
    <row r="202" spans="1:29" x14ac:dyDescent="0.3">
      <c r="A202" s="21" t="str">
        <f>IF(A201="","",Tabelid!D190)</f>
        <v/>
      </c>
      <c r="B202" s="51" t="str">
        <f>IF(A202="","",SUMIFS(Eksplikatsioon!F:F,Eksplikatsioon!A:A,AC202,Eksplikatsioon!C:C,Tabelid!E190))</f>
        <v/>
      </c>
      <c r="AC202" s="23" t="str">
        <f t="shared" si="18"/>
        <v/>
      </c>
    </row>
    <row r="203" spans="1:29" x14ac:dyDescent="0.3">
      <c r="A203" s="10" t="str">
        <f>IF(COUNTIF(Tabelid!G:G,TRUE)/10-Tabelid!H191&gt;0,MIN(Tabelid!F:F)+Tabelid!H191&amp;"."&amp;" Korrus","")</f>
        <v/>
      </c>
      <c r="AC203" s="23" t="str">
        <f>IFERROR(IF(FIND(".",A203)=3,LEFT(A203,2),LEFT(A203,1))*1,"")</f>
        <v/>
      </c>
    </row>
    <row r="204" spans="1:29" x14ac:dyDescent="0.3">
      <c r="A204" s="21" t="str">
        <f>IF(A203="","",Tabelid!D192)</f>
        <v/>
      </c>
      <c r="B204" s="51" t="str">
        <f>IF(A204="","",SUMIFS(Eksplikatsioon!F:F,Eksplikatsioon!A:A,AC204,Eksplikatsioon!C:C,Tabelid!E192))</f>
        <v/>
      </c>
      <c r="AC204" s="23" t="str">
        <f>AC203</f>
        <v/>
      </c>
    </row>
    <row r="205" spans="1:29" x14ac:dyDescent="0.3">
      <c r="A205" s="21" t="str">
        <f>IF(A204="","",Tabelid!D193)</f>
        <v/>
      </c>
      <c r="B205" s="51" t="str">
        <f>IF(A205="","",SUMIFS(Eksplikatsioon!F:F,Eksplikatsioon!A:A,AC205,Eksplikatsioon!C:C,Tabelid!E193))</f>
        <v/>
      </c>
      <c r="AC205" s="23" t="str">
        <f t="shared" ref="AC205:AC212" si="19">AC204</f>
        <v/>
      </c>
    </row>
    <row r="206" spans="1:29" x14ac:dyDescent="0.3">
      <c r="A206" s="21" t="str">
        <f>IF(A205="","",Tabelid!D194)</f>
        <v/>
      </c>
      <c r="B206" s="51" t="str">
        <f>IF(A206="","",SUMIFS(Eksplikatsioon!F:F,Eksplikatsioon!A:A,AC206,Eksplikatsioon!C:C,Tabelid!E194))</f>
        <v/>
      </c>
      <c r="AC206" s="23" t="str">
        <f t="shared" si="19"/>
        <v/>
      </c>
    </row>
    <row r="207" spans="1:29" x14ac:dyDescent="0.3">
      <c r="A207" s="21" t="str">
        <f>IF(A206="","",Tabelid!D195)</f>
        <v/>
      </c>
      <c r="B207" s="51" t="str">
        <f>IF(A207="","",SUM(B204:B206)+B212)</f>
        <v/>
      </c>
      <c r="AC207" s="23" t="str">
        <f t="shared" si="19"/>
        <v/>
      </c>
    </row>
    <row r="208" spans="1:29" x14ac:dyDescent="0.3">
      <c r="A208" s="21" t="str">
        <f>IF(A207="","",Tabelid!D196)</f>
        <v/>
      </c>
      <c r="B208" s="51" t="str">
        <f>IF(A208="","",SUMIFS(Eksplikatsioon!G:G,Eksplikatsioon!A:A,AC208))</f>
        <v/>
      </c>
      <c r="AC208" s="23" t="str">
        <f>AC207</f>
        <v/>
      </c>
    </row>
    <row r="209" spans="1:29" x14ac:dyDescent="0.3">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
      <c r="A211" s="21" t="str">
        <f>IF(A210="","",Tabelid!D199)</f>
        <v/>
      </c>
      <c r="B211" s="51" t="str">
        <f>IF(A211="","",SUMIFS(Eksplikatsioon!F:F,Eksplikatsioon!A:A,AC211,Eksplikatsioon!C:C,Tabelid!E199))</f>
        <v/>
      </c>
      <c r="AC211" s="23" t="str">
        <f t="shared" si="19"/>
        <v/>
      </c>
    </row>
    <row r="212" spans="1:29" x14ac:dyDescent="0.3">
      <c r="A212" s="21" t="str">
        <f>IF(A211="","",Tabelid!D200)</f>
        <v/>
      </c>
      <c r="B212" s="51" t="str">
        <f>IF(A212="","",SUMIFS(Eksplikatsioon!F:F,Eksplikatsioon!A:A,AC212,Eksplikatsioon!C:C,Tabelid!E200))</f>
        <v/>
      </c>
      <c r="AC212" s="23" t="str">
        <f t="shared" si="19"/>
        <v/>
      </c>
    </row>
    <row r="213" spans="1:29" x14ac:dyDescent="0.3">
      <c r="A213" s="10" t="str">
        <f>IF(COUNTIF(Tabelid!G:G,TRUE)/10-Tabelid!H201&gt;0,MIN(Tabelid!F:F)+Tabelid!H201&amp;"."&amp;" Korrus","")</f>
        <v/>
      </c>
      <c r="AC213" s="23" t="str">
        <f>IFERROR(IF(FIND(".",A213)=3,LEFT(A213,2),LEFT(A213,1))*1,"")</f>
        <v/>
      </c>
    </row>
    <row r="214" spans="1:29" x14ac:dyDescent="0.3">
      <c r="A214" s="21" t="str">
        <f>IF(A213="","",Tabelid!D202)</f>
        <v/>
      </c>
      <c r="B214" s="51" t="str">
        <f>IF(A214="","",SUMIFS(Eksplikatsioon!F:F,Eksplikatsioon!A:A,AC214,Eksplikatsioon!C:C,Tabelid!E202))</f>
        <v/>
      </c>
      <c r="AC214" s="23" t="str">
        <f>AC213</f>
        <v/>
      </c>
    </row>
    <row r="215" spans="1:29" x14ac:dyDescent="0.3">
      <c r="A215" s="21" t="str">
        <f>IF(A214="","",Tabelid!D203)</f>
        <v/>
      </c>
      <c r="B215" s="51" t="str">
        <f>IF(A215="","",SUMIFS(Eksplikatsioon!F:F,Eksplikatsioon!A:A,AC215,Eksplikatsioon!C:C,Tabelid!E203))</f>
        <v/>
      </c>
      <c r="AC215" s="23" t="str">
        <f t="shared" ref="AC215:AC222" si="20">AC214</f>
        <v/>
      </c>
    </row>
    <row r="216" spans="1:29" x14ac:dyDescent="0.3">
      <c r="A216" s="21" t="str">
        <f>IF(A215="","",Tabelid!D204)</f>
        <v/>
      </c>
      <c r="B216" s="51" t="str">
        <f>IF(A216="","",SUMIFS(Eksplikatsioon!F:F,Eksplikatsioon!A:A,AC216,Eksplikatsioon!C:C,Tabelid!E204))</f>
        <v/>
      </c>
      <c r="AC216" s="23" t="str">
        <f t="shared" si="20"/>
        <v/>
      </c>
    </row>
    <row r="217" spans="1:29" x14ac:dyDescent="0.3">
      <c r="A217" s="21" t="str">
        <f>IF(A216="","",Tabelid!D205)</f>
        <v/>
      </c>
      <c r="B217" s="51" t="str">
        <f>IF(A217="","",SUM(B214:B216)+B222)</f>
        <v/>
      </c>
      <c r="AC217" s="23" t="str">
        <f t="shared" si="20"/>
        <v/>
      </c>
    </row>
    <row r="218" spans="1:29" x14ac:dyDescent="0.3">
      <c r="A218" s="21" t="str">
        <f>IF(A217="","",Tabelid!D206)</f>
        <v/>
      </c>
      <c r="B218" s="51" t="str">
        <f>IF(A218="","",SUMIFS(Eksplikatsioon!G:G,Eksplikatsioon!A:A,AC218))</f>
        <v/>
      </c>
      <c r="AC218" s="23" t="str">
        <f>AC217</f>
        <v/>
      </c>
    </row>
    <row r="219" spans="1:29" x14ac:dyDescent="0.3">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
      <c r="A221" s="21" t="str">
        <f>IF(A220="","",Tabelid!D209)</f>
        <v/>
      </c>
      <c r="B221" s="51" t="str">
        <f>IF(A221="","",SUMIFS(Eksplikatsioon!F:F,Eksplikatsioon!A:A,AC221,Eksplikatsioon!C:C,Tabelid!E209))</f>
        <v/>
      </c>
      <c r="AC221" s="23" t="str">
        <f t="shared" si="20"/>
        <v/>
      </c>
    </row>
    <row r="222" spans="1:29" x14ac:dyDescent="0.3">
      <c r="A222" s="21" t="str">
        <f>IF(A221="","",Tabelid!D210)</f>
        <v/>
      </c>
      <c r="B222" s="51" t="str">
        <f>IF(A222="","",SUMIFS(Eksplikatsioon!F:F,Eksplikatsioon!A:A,AC222,Eksplikatsioon!C:C,Tabelid!E210))</f>
        <v/>
      </c>
      <c r="AC222" s="23" t="str">
        <f t="shared" si="20"/>
        <v/>
      </c>
    </row>
    <row r="223" spans="1:29" x14ac:dyDescent="0.3">
      <c r="A223" s="10" t="str">
        <f>IF(COUNTIF(Tabelid!G:G,TRUE)/10-Tabelid!H211&gt;0,MIN(Tabelid!F:F)+Tabelid!H211&amp;"."&amp;" Korrus","")</f>
        <v/>
      </c>
      <c r="AC223" s="23" t="str">
        <f>IFERROR(IF(FIND(".",A223)=3,LEFT(A223,2),LEFT(A223,1))*1,"")</f>
        <v/>
      </c>
    </row>
    <row r="224" spans="1:29" x14ac:dyDescent="0.3">
      <c r="A224" s="21" t="str">
        <f>IF(A223="","",Tabelid!D212)</f>
        <v/>
      </c>
      <c r="B224" s="51" t="str">
        <f>IF(A224="","",SUMIFS(Eksplikatsioon!F:F,Eksplikatsioon!A:A,AC224,Eksplikatsioon!C:C,Tabelid!E212))</f>
        <v/>
      </c>
      <c r="AC224" s="23" t="str">
        <f>AC223</f>
        <v/>
      </c>
    </row>
    <row r="225" spans="1:29" x14ac:dyDescent="0.3">
      <c r="A225" s="21" t="str">
        <f>IF(A224="","",Tabelid!D213)</f>
        <v/>
      </c>
      <c r="B225" s="51" t="str">
        <f>IF(A225="","",SUMIFS(Eksplikatsioon!F:F,Eksplikatsioon!A:A,AC225,Eksplikatsioon!C:C,Tabelid!E213))</f>
        <v/>
      </c>
      <c r="AC225" s="23" t="str">
        <f t="shared" ref="AC225:AC232" si="21">AC224</f>
        <v/>
      </c>
    </row>
    <row r="226" spans="1:29" x14ac:dyDescent="0.3">
      <c r="A226" s="21" t="str">
        <f>IF(A225="","",Tabelid!D214)</f>
        <v/>
      </c>
      <c r="B226" s="51" t="str">
        <f>IF(A226="","",SUMIFS(Eksplikatsioon!F:F,Eksplikatsioon!A:A,AC226,Eksplikatsioon!C:C,Tabelid!E214))</f>
        <v/>
      </c>
      <c r="AC226" s="23" t="str">
        <f t="shared" si="21"/>
        <v/>
      </c>
    </row>
    <row r="227" spans="1:29" x14ac:dyDescent="0.3">
      <c r="A227" s="21" t="str">
        <f>IF(A226="","",Tabelid!D215)</f>
        <v/>
      </c>
      <c r="B227" s="51" t="str">
        <f>IF(A227="","",SUM(B224:B226)+B232)</f>
        <v/>
      </c>
      <c r="AC227" s="23" t="str">
        <f t="shared" si="21"/>
        <v/>
      </c>
    </row>
    <row r="228" spans="1:29" x14ac:dyDescent="0.3">
      <c r="A228" s="21" t="str">
        <f>IF(A227="","",Tabelid!D216)</f>
        <v/>
      </c>
      <c r="B228" s="51" t="str">
        <f>IF(A228="","",SUMIFS(Eksplikatsioon!G:G,Eksplikatsioon!A:A,AC228))</f>
        <v/>
      </c>
      <c r="AC228" s="23" t="str">
        <f>AC227</f>
        <v/>
      </c>
    </row>
    <row r="229" spans="1:29" x14ac:dyDescent="0.3">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
      <c r="A231" s="21" t="str">
        <f>IF(A230="","",Tabelid!D219)</f>
        <v/>
      </c>
      <c r="B231" s="51" t="str">
        <f>IF(A231="","",SUMIFS(Eksplikatsioon!F:F,Eksplikatsioon!A:A,AC231,Eksplikatsioon!C:C,Tabelid!E219))</f>
        <v/>
      </c>
      <c r="AC231" s="23" t="str">
        <f t="shared" si="21"/>
        <v/>
      </c>
    </row>
    <row r="232" spans="1:29" x14ac:dyDescent="0.3">
      <c r="A232" s="21" t="str">
        <f>IF(A231="","",Tabelid!D220)</f>
        <v/>
      </c>
      <c r="B232" s="51" t="str">
        <f>IF(A232="","",SUMIFS(Eksplikatsioon!F:F,Eksplikatsioon!A:A,AC232,Eksplikatsioon!C:C,Tabelid!E220))</f>
        <v/>
      </c>
      <c r="AC232" s="23" t="str">
        <f t="shared" si="21"/>
        <v/>
      </c>
    </row>
    <row r="233" spans="1:29" x14ac:dyDescent="0.3">
      <c r="A233" s="10" t="str">
        <f>IF(COUNTIF(Tabelid!G:G,TRUE)/10-Tabelid!H221&gt;0,MIN(Tabelid!F:F)+Tabelid!H221&amp;"."&amp;" Korrus","")</f>
        <v/>
      </c>
      <c r="AC233" s="23" t="str">
        <f>IFERROR(IF(FIND(".",A233)=3,LEFT(A233,2),LEFT(A233,1))*1,"")</f>
        <v/>
      </c>
    </row>
    <row r="234" spans="1:29" x14ac:dyDescent="0.3">
      <c r="A234" s="21" t="str">
        <f>IF(A233="","",Tabelid!D222)</f>
        <v/>
      </c>
      <c r="B234" s="51" t="str">
        <f>IF(A234="","",SUMIFS(Eksplikatsioon!F:F,Eksplikatsioon!A:A,AC234,Eksplikatsioon!C:C,Tabelid!E222))</f>
        <v/>
      </c>
      <c r="AC234" s="23" t="str">
        <f>AC233</f>
        <v/>
      </c>
    </row>
    <row r="235" spans="1:29" x14ac:dyDescent="0.3">
      <c r="A235" s="21" t="str">
        <f>IF(A234="","",Tabelid!D223)</f>
        <v/>
      </c>
      <c r="B235" s="51" t="str">
        <f>IF(A235="","",SUMIFS(Eksplikatsioon!F:F,Eksplikatsioon!A:A,AC235,Eksplikatsioon!C:C,Tabelid!E223))</f>
        <v/>
      </c>
      <c r="AC235" s="23" t="str">
        <f t="shared" ref="AC235:AC242" si="22">AC234</f>
        <v/>
      </c>
    </row>
    <row r="236" spans="1:29" x14ac:dyDescent="0.3">
      <c r="A236" s="21" t="str">
        <f>IF(A235="","",Tabelid!D224)</f>
        <v/>
      </c>
      <c r="B236" s="51" t="str">
        <f>IF(A236="","",SUMIFS(Eksplikatsioon!F:F,Eksplikatsioon!A:A,AC236,Eksplikatsioon!C:C,Tabelid!E224))</f>
        <v/>
      </c>
      <c r="AC236" s="23" t="str">
        <f t="shared" si="22"/>
        <v/>
      </c>
    </row>
    <row r="237" spans="1:29" x14ac:dyDescent="0.3">
      <c r="A237" s="21" t="str">
        <f>IF(A236="","",Tabelid!D225)</f>
        <v/>
      </c>
      <c r="B237" s="51" t="str">
        <f>IF(A237="","",SUM(B234:B236)+B242)</f>
        <v/>
      </c>
      <c r="AC237" s="23" t="str">
        <f t="shared" si="22"/>
        <v/>
      </c>
    </row>
    <row r="238" spans="1:29" x14ac:dyDescent="0.3">
      <c r="A238" s="21" t="str">
        <f>IF(A237="","",Tabelid!D226)</f>
        <v/>
      </c>
      <c r="B238" s="51" t="str">
        <f>IF(A238="","",SUMIFS(Eksplikatsioon!G:G,Eksplikatsioon!A:A,AC238))</f>
        <v/>
      </c>
      <c r="AC238" s="23" t="str">
        <f>AC237</f>
        <v/>
      </c>
    </row>
    <row r="239" spans="1:29" x14ac:dyDescent="0.3">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
      <c r="A241" s="21" t="str">
        <f>IF(A240="","",Tabelid!D229)</f>
        <v/>
      </c>
      <c r="B241" s="51" t="str">
        <f>IF(A241="","",SUMIFS(Eksplikatsioon!F:F,Eksplikatsioon!A:A,AC241,Eksplikatsioon!C:C,Tabelid!E229))</f>
        <v/>
      </c>
      <c r="AC241" s="23" t="str">
        <f t="shared" si="22"/>
        <v/>
      </c>
    </row>
    <row r="242" spans="1:29" x14ac:dyDescent="0.3">
      <c r="A242" s="21" t="str">
        <f>IF(A241="","",Tabelid!D230)</f>
        <v/>
      </c>
      <c r="B242" s="51" t="str">
        <f>IF(A242="","",SUMIFS(Eksplikatsioon!F:F,Eksplikatsioon!A:A,AC242,Eksplikatsioon!C:C,Tabelid!E230))</f>
        <v/>
      </c>
      <c r="AC242" s="23" t="str">
        <f t="shared" si="22"/>
        <v/>
      </c>
    </row>
    <row r="243" spans="1:29" x14ac:dyDescent="0.3">
      <c r="A243" s="10" t="str">
        <f>IF(COUNTIF(Tabelid!G:G,TRUE)/10-Tabelid!H231&gt;0,MIN(Tabelid!F:F)+Tabelid!H231&amp;"."&amp;" Korrus","")</f>
        <v/>
      </c>
      <c r="AC243" s="23" t="str">
        <f>IFERROR(IF(FIND(".",A243)=3,LEFT(A243,2),LEFT(A243,1))*1,"")</f>
        <v/>
      </c>
    </row>
    <row r="244" spans="1:29" x14ac:dyDescent="0.3">
      <c r="A244" s="21" t="str">
        <f>IF(A243="","",Tabelid!D232)</f>
        <v/>
      </c>
      <c r="B244" s="51" t="str">
        <f>IF(A244="","",SUMIFS(Eksplikatsioon!F:F,Eksplikatsioon!A:A,AC244,Eksplikatsioon!C:C,Tabelid!E232))</f>
        <v/>
      </c>
      <c r="AC244" s="23" t="str">
        <f>AC243</f>
        <v/>
      </c>
    </row>
    <row r="245" spans="1:29" x14ac:dyDescent="0.3">
      <c r="A245" s="21" t="str">
        <f>IF(A244="","",Tabelid!D233)</f>
        <v/>
      </c>
      <c r="B245" s="51" t="str">
        <f>IF(A245="","",SUMIFS(Eksplikatsioon!F:F,Eksplikatsioon!A:A,AC245,Eksplikatsioon!C:C,Tabelid!E233))</f>
        <v/>
      </c>
      <c r="AC245" s="23" t="str">
        <f t="shared" ref="AC245:AC252" si="23">AC244</f>
        <v/>
      </c>
    </row>
    <row r="246" spans="1:29" x14ac:dyDescent="0.3">
      <c r="A246" s="21" t="str">
        <f>IF(A245="","",Tabelid!D234)</f>
        <v/>
      </c>
      <c r="B246" s="51" t="str">
        <f>IF(A246="","",SUMIFS(Eksplikatsioon!F:F,Eksplikatsioon!A:A,AC246,Eksplikatsioon!C:C,Tabelid!E234))</f>
        <v/>
      </c>
      <c r="AC246" s="23" t="str">
        <f t="shared" si="23"/>
        <v/>
      </c>
    </row>
    <row r="247" spans="1:29" x14ac:dyDescent="0.3">
      <c r="A247" s="21" t="str">
        <f>IF(A246="","",Tabelid!D235)</f>
        <v/>
      </c>
      <c r="B247" s="51" t="str">
        <f>IF(A247="","",SUM(B244:B246)+B252)</f>
        <v/>
      </c>
      <c r="AC247" s="23" t="str">
        <f t="shared" si="23"/>
        <v/>
      </c>
    </row>
    <row r="248" spans="1:29" x14ac:dyDescent="0.3">
      <c r="A248" s="21" t="str">
        <f>IF(A247="","",Tabelid!D236)</f>
        <v/>
      </c>
      <c r="B248" s="51" t="str">
        <f>IF(A248="","",SUMIFS(Eksplikatsioon!G:G,Eksplikatsioon!A:A,AC248))</f>
        <v/>
      </c>
      <c r="AC248" s="23" t="str">
        <f>AC247</f>
        <v/>
      </c>
    </row>
    <row r="249" spans="1:29" x14ac:dyDescent="0.3">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
      <c r="A251" s="21" t="str">
        <f>IF(A250="","",Tabelid!D239)</f>
        <v/>
      </c>
      <c r="B251" s="51" t="str">
        <f>IF(A251="","",SUMIFS(Eksplikatsioon!F:F,Eksplikatsioon!A:A,AC251,Eksplikatsioon!C:C,Tabelid!E239))</f>
        <v/>
      </c>
      <c r="AC251" s="23" t="str">
        <f t="shared" si="23"/>
        <v/>
      </c>
    </row>
    <row r="252" spans="1:29" x14ac:dyDescent="0.3">
      <c r="A252" s="21" t="str">
        <f>IF(A251="","",Tabelid!D240)</f>
        <v/>
      </c>
      <c r="B252" s="51" t="str">
        <f>IF(A252="","",SUMIFS(Eksplikatsioon!F:F,Eksplikatsioon!A:A,AC252,Eksplikatsioon!C:C,Tabelid!E240))</f>
        <v/>
      </c>
      <c r="AC252" s="23" t="str">
        <f t="shared" si="23"/>
        <v/>
      </c>
    </row>
    <row r="253" spans="1:29" x14ac:dyDescent="0.3">
      <c r="A253" s="10" t="str">
        <f>IF(COUNTIF(Tabelid!G:G,TRUE)/10-Tabelid!H241&gt;0,MIN(Tabelid!F:F)+Tabelid!H241&amp;"."&amp;" Korrus","")</f>
        <v/>
      </c>
      <c r="AC253" s="23" t="str">
        <f>IFERROR(IF(FIND(".",A253)=3,LEFT(A253,2),LEFT(A253,1))*1,"")</f>
        <v/>
      </c>
    </row>
    <row r="254" spans="1:29" x14ac:dyDescent="0.3">
      <c r="A254" s="21" t="str">
        <f>IF(A253="","",Tabelid!D242)</f>
        <v/>
      </c>
      <c r="B254" s="51" t="str">
        <f>IF(A254="","",SUMIFS(Eksplikatsioon!F:F,Eksplikatsioon!A:A,AC254,Eksplikatsioon!C:C,Tabelid!E242))</f>
        <v/>
      </c>
      <c r="AC254" s="23" t="str">
        <f>AC253</f>
        <v/>
      </c>
    </row>
    <row r="255" spans="1:29" x14ac:dyDescent="0.3">
      <c r="A255" s="21" t="str">
        <f>IF(A254="","",Tabelid!D243)</f>
        <v/>
      </c>
      <c r="B255" s="51" t="str">
        <f>IF(A255="","",SUMIFS(Eksplikatsioon!F:F,Eksplikatsioon!A:A,AC255,Eksplikatsioon!C:C,Tabelid!E243))</f>
        <v/>
      </c>
      <c r="AC255" s="23" t="str">
        <f t="shared" ref="AC255:AC262" si="24">AC254</f>
        <v/>
      </c>
    </row>
    <row r="256" spans="1:29" x14ac:dyDescent="0.3">
      <c r="A256" s="21" t="str">
        <f>IF(A255="","",Tabelid!D244)</f>
        <v/>
      </c>
      <c r="B256" s="51" t="str">
        <f>IF(A256="","",SUMIFS(Eksplikatsioon!F:F,Eksplikatsioon!A:A,AC256,Eksplikatsioon!C:C,Tabelid!E244))</f>
        <v/>
      </c>
      <c r="AC256" s="23" t="str">
        <f t="shared" si="24"/>
        <v/>
      </c>
    </row>
    <row r="257" spans="1:29" x14ac:dyDescent="0.3">
      <c r="A257" s="21" t="str">
        <f>IF(A256="","",Tabelid!D245)</f>
        <v/>
      </c>
      <c r="B257" s="51" t="str">
        <f>IF(A257="","",SUM(B254:B256)+B262)</f>
        <v/>
      </c>
      <c r="AC257" s="23" t="str">
        <f t="shared" si="24"/>
        <v/>
      </c>
    </row>
    <row r="258" spans="1:29" x14ac:dyDescent="0.3">
      <c r="A258" s="21" t="str">
        <f>IF(A257="","",Tabelid!D246)</f>
        <v/>
      </c>
      <c r="B258" s="51" t="str">
        <f>IF(A258="","",SUMIFS(Eksplikatsioon!G:G,Eksplikatsioon!A:A,AC258))</f>
        <v/>
      </c>
      <c r="AC258" s="23" t="str">
        <f>AC257</f>
        <v/>
      </c>
    </row>
    <row r="259" spans="1:29" x14ac:dyDescent="0.3">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
      <c r="A261" s="21" t="str">
        <f>IF(A260="","",Tabelid!D249)</f>
        <v/>
      </c>
      <c r="B261" s="51" t="str">
        <f>IF(A261="","",SUMIFS(Eksplikatsioon!F:F,Eksplikatsioon!A:A,AC261,Eksplikatsioon!C:C,Tabelid!E249))</f>
        <v/>
      </c>
      <c r="AC261" s="23" t="str">
        <f t="shared" si="24"/>
        <v/>
      </c>
    </row>
    <row r="262" spans="1:29" x14ac:dyDescent="0.3">
      <c r="A262" s="21" t="str">
        <f>IF(A261="","",Tabelid!D250)</f>
        <v/>
      </c>
      <c r="B262" s="51" t="str">
        <f>IF(A262="","",SUMIFS(Eksplikatsioon!F:F,Eksplikatsioon!A:A,AC262,Eksplikatsioon!C:C,Tabelid!E250))</f>
        <v/>
      </c>
      <c r="AC262" s="23" t="str">
        <f t="shared" si="24"/>
        <v/>
      </c>
    </row>
    <row r="263" spans="1:29" x14ac:dyDescent="0.3">
      <c r="A263" s="10" t="str">
        <f>IF(COUNTIF(Tabelid!G:G,TRUE)/10-Tabelid!H251&gt;0,MIN(Tabelid!F:F)+Tabelid!H251&amp;"."&amp;" Korrus","")</f>
        <v/>
      </c>
      <c r="AC263" s="23" t="str">
        <f>IFERROR(IF(FIND(".",A263)=3,LEFT(A263,2),LEFT(A263,1))*1,"")</f>
        <v/>
      </c>
    </row>
    <row r="264" spans="1:29" x14ac:dyDescent="0.3">
      <c r="A264" s="21" t="str">
        <f>IF(A263="","",Tabelid!D252)</f>
        <v/>
      </c>
      <c r="B264" s="51" t="str">
        <f>IF(A264="","",SUMIFS(Eksplikatsioon!F:F,Eksplikatsioon!A:A,AC264,Eksplikatsioon!C:C,Tabelid!E252))</f>
        <v/>
      </c>
      <c r="AC264" s="23" t="str">
        <f>AC263</f>
        <v/>
      </c>
    </row>
    <row r="265" spans="1:29" x14ac:dyDescent="0.3">
      <c r="A265" s="21" t="str">
        <f>IF(A264="","",Tabelid!D253)</f>
        <v/>
      </c>
      <c r="B265" s="51" t="str">
        <f>IF(A265="","",SUMIFS(Eksplikatsioon!F:F,Eksplikatsioon!A:A,AC265,Eksplikatsioon!C:C,Tabelid!E253))</f>
        <v/>
      </c>
      <c r="AC265" s="23" t="str">
        <f t="shared" ref="AC265:AC272" si="25">AC264</f>
        <v/>
      </c>
    </row>
    <row r="266" spans="1:29" x14ac:dyDescent="0.3">
      <c r="A266" s="21" t="str">
        <f>IF(A265="","",Tabelid!D254)</f>
        <v/>
      </c>
      <c r="B266" s="51" t="str">
        <f>IF(A266="","",SUMIFS(Eksplikatsioon!F:F,Eksplikatsioon!A:A,AC266,Eksplikatsioon!C:C,Tabelid!E254))</f>
        <v/>
      </c>
      <c r="AC266" s="23" t="str">
        <f t="shared" si="25"/>
        <v/>
      </c>
    </row>
    <row r="267" spans="1:29" x14ac:dyDescent="0.3">
      <c r="A267" s="21" t="str">
        <f>IF(A266="","",Tabelid!D255)</f>
        <v/>
      </c>
      <c r="B267" s="51" t="str">
        <f>IF(A267="","",SUM(B264:B266)+B272)</f>
        <v/>
      </c>
      <c r="AC267" s="23" t="str">
        <f t="shared" si="25"/>
        <v/>
      </c>
    </row>
    <row r="268" spans="1:29" x14ac:dyDescent="0.3">
      <c r="A268" s="21" t="str">
        <f>IF(A267="","",Tabelid!D256)</f>
        <v/>
      </c>
      <c r="B268" s="51" t="str">
        <f>IF(A268="","",SUMIFS(Eksplikatsioon!G:G,Eksplikatsioon!A:A,AC268))</f>
        <v/>
      </c>
      <c r="AC268" s="23" t="str">
        <f>AC267</f>
        <v/>
      </c>
    </row>
    <row r="269" spans="1:29" x14ac:dyDescent="0.3">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
      <c r="A271" s="21" t="str">
        <f>IF(A270="","",Tabelid!D259)</f>
        <v/>
      </c>
      <c r="B271" s="51" t="str">
        <f>IF(A271="","",SUMIFS(Eksplikatsioon!F:F,Eksplikatsioon!A:A,AC271,Eksplikatsioon!C:C,Tabelid!E259))</f>
        <v/>
      </c>
      <c r="AC271" s="23" t="str">
        <f t="shared" si="25"/>
        <v/>
      </c>
    </row>
    <row r="272" spans="1:29" x14ac:dyDescent="0.3">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4" activePane="bottomLeft" state="frozen"/>
      <selection pane="bottomLeft"/>
    </sheetView>
  </sheetViews>
  <sheetFormatPr defaultColWidth="9.109375" defaultRowHeight="14.4" outlineLevelCol="2" x14ac:dyDescent="0.3"/>
  <cols>
    <col min="1" max="1" width="9.109375" style="11" customWidth="1"/>
    <col min="2" max="2" width="11.109375" style="15" customWidth="1"/>
    <col min="3" max="3" width="41.109375" style="11" customWidth="1"/>
    <col min="4" max="4" width="24" style="11" customWidth="1"/>
    <col min="5" max="5" width="38.44140625" style="11" customWidth="1"/>
    <col min="6" max="7" width="11.5546875" style="51" customWidth="1"/>
    <col min="8" max="8" width="45.5546875" style="11" customWidth="1"/>
    <col min="9" max="9" width="13.88671875" style="11" customWidth="1" outlineLevel="1"/>
    <col min="10" max="10" width="30.5546875" style="14" customWidth="1" outlineLevel="1"/>
    <col min="11" max="11" width="50.5546875" style="9" customWidth="1" outlineLevel="1"/>
    <col min="12" max="12" width="25.554687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554687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15</v>
      </c>
      <c r="B1" s="13" t="str">
        <f>IF('Hoone üldandmed'!B2="","",'Hoone üldandmed'!B2)</f>
        <v>Lääne maakond, Haapsalu linn, Haapsalu linn, Ehte tn 9</v>
      </c>
      <c r="H1" s="35"/>
    </row>
    <row r="2" spans="1:37" x14ac:dyDescent="0.3">
      <c r="O2" s="33" t="s">
        <v>44</v>
      </c>
      <c r="P2" s="33"/>
      <c r="Q2" s="33"/>
      <c r="R2" s="33"/>
      <c r="S2" s="33"/>
      <c r="T2" s="33"/>
      <c r="U2" s="33"/>
      <c r="V2" s="33"/>
      <c r="W2" s="33"/>
      <c r="X2" s="33"/>
      <c r="Y2" s="33"/>
      <c r="Z2" s="33"/>
      <c r="AA2" s="33"/>
      <c r="AB2" s="33"/>
      <c r="AC2" s="33"/>
      <c r="AD2" s="33"/>
      <c r="AE2" s="33"/>
      <c r="AF2" s="33"/>
      <c r="AG2" s="33"/>
    </row>
    <row r="3" spans="1:37" ht="43.5" customHeight="1" x14ac:dyDescent="0.3">
      <c r="A3" s="16" t="s">
        <v>45</v>
      </c>
      <c r="B3" s="17" t="s">
        <v>46</v>
      </c>
      <c r="C3" s="16" t="s">
        <v>47</v>
      </c>
      <c r="D3" s="16" t="s">
        <v>48</v>
      </c>
      <c r="E3" s="16" t="s">
        <v>49</v>
      </c>
      <c r="F3" s="52" t="s">
        <v>50</v>
      </c>
      <c r="G3" s="52" t="s">
        <v>51</v>
      </c>
      <c r="H3" s="16" t="s">
        <v>52</v>
      </c>
      <c r="I3" s="16" t="s">
        <v>53</v>
      </c>
      <c r="J3" s="66" t="s">
        <v>54</v>
      </c>
      <c r="K3" s="16" t="s">
        <v>1</v>
      </c>
      <c r="L3" s="16" t="s">
        <v>2</v>
      </c>
      <c r="M3" s="16" t="s">
        <v>55</v>
      </c>
      <c r="N3" s="16"/>
      <c r="O3" s="30" t="str">
        <f ca="1">IF(INDIRECT("'Lepingu lisa'!R"&amp;COLUMN()-10&amp;"C49",FALSE)="","",INDIRECT("'Lepingu lisa'!R"&amp;COLUMN()-12&amp;"C49",FALSE))</f>
        <v>Tallinna Vangla</v>
      </c>
      <c r="P3" s="30" t="str">
        <f t="shared" ref="P3:AG3" ca="1" si="0">IF(INDIRECT("'Lepingu lisa'!R"&amp;COLUMN()-10&amp;"C49",FALSE)="","",INDIRECT("'Lepingu lisa'!R"&amp;COLUMN()-12&amp;"C49",FALSE))</f>
        <v>Maa- ja Ruumiamet</v>
      </c>
      <c r="Q3" s="30" t="str">
        <f t="shared" ca="1" si="0"/>
        <v>Sotsiaalkindlustusamet</v>
      </c>
      <c r="R3" s="30" t="str">
        <f t="shared" ca="1" si="0"/>
        <v>Terviseamet</v>
      </c>
      <c r="S3" s="30" t="str">
        <f t="shared" ca="1" si="0"/>
        <v>Rahandusministeerium</v>
      </c>
      <c r="T3" s="30" t="str">
        <f t="shared" ca="1" si="0"/>
        <v>Eesti Rahvakultuuri Keskus</v>
      </c>
      <c r="U3" s="30" t="str">
        <f t="shared" ca="1" si="0"/>
        <v>Aktiivne vakantsus</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
      <c r="A4" s="18" t="s">
        <v>20</v>
      </c>
      <c r="B4" s="19" t="s">
        <v>56</v>
      </c>
      <c r="C4" s="18" t="s">
        <v>57</v>
      </c>
      <c r="D4" s="18" t="s">
        <v>58</v>
      </c>
      <c r="E4" s="18" t="s">
        <v>59</v>
      </c>
      <c r="F4" s="53">
        <v>37.200000000000003</v>
      </c>
      <c r="G4" s="53"/>
      <c r="H4" s="18"/>
      <c r="I4" s="11" t="str">
        <f>LEFT(Tabel1[[#This Row],[Ruumi tüüp (TALO Tüüpruumide nimestik)]],2)</f>
        <v>59</v>
      </c>
      <c r="J4" s="22" t="s">
        <v>3</v>
      </c>
      <c r="K4" s="18" t="s">
        <v>60</v>
      </c>
      <c r="L4" s="11" t="str">
        <f>IFERROR(VLOOKUP(Tabel1[[#This Row],[Üürnik]],'Lepingu lisa'!$AW$3:$AX$22,2,FALSE),"")</f>
        <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x14ac:dyDescent="0.3">
      <c r="A5" s="18" t="s">
        <v>20</v>
      </c>
      <c r="B5" s="19" t="s">
        <v>61</v>
      </c>
      <c r="C5" s="18" t="s">
        <v>57</v>
      </c>
      <c r="D5" s="18" t="s">
        <v>58</v>
      </c>
      <c r="E5" s="18" t="s">
        <v>59</v>
      </c>
      <c r="F5" s="53">
        <v>24.5</v>
      </c>
      <c r="G5" s="53"/>
      <c r="H5" s="18"/>
      <c r="I5" s="11" t="str">
        <f>LEFT(Tabel1[[#This Row],[Ruumi tüüp (TALO Tüüpruumide nimestik)]],2)</f>
        <v>59</v>
      </c>
      <c r="J5" s="22" t="s">
        <v>3</v>
      </c>
      <c r="K5" s="18" t="s">
        <v>60</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
      <c r="A6" s="18" t="s">
        <v>20</v>
      </c>
      <c r="B6" s="19" t="s">
        <v>62</v>
      </c>
      <c r="C6" s="18" t="s">
        <v>57</v>
      </c>
      <c r="D6" s="18" t="s">
        <v>63</v>
      </c>
      <c r="E6" s="18" t="s">
        <v>64</v>
      </c>
      <c r="F6" s="53">
        <v>4.4000000000000004</v>
      </c>
      <c r="G6" s="53"/>
      <c r="H6" s="18"/>
      <c r="I6" s="11" t="str">
        <f>LEFT(Tabel1[[#This Row],[Ruumi tüüp (TALO Tüüpruumide nimestik)]],2)</f>
        <v>91</v>
      </c>
      <c r="J6" s="22" t="s">
        <v>65</v>
      </c>
      <c r="K6" s="18"/>
      <c r="L6" s="11" t="str">
        <f>IFERROR(VLOOKUP(Tabel1[[#This Row],[Üürnik]],'Lepingu lisa'!$AW$3:$AX$22,2,FALSE),"")</f>
        <v/>
      </c>
      <c r="M6" s="11" t="str">
        <f>IFERROR(VLOOKUP(Tabel1[[#This Row],[Jaotus]],Tabelid!L:M,2,FALSE),"")</f>
        <v>FLOOR</v>
      </c>
      <c r="N6" s="11"/>
      <c r="O6" s="34"/>
      <c r="P6" s="34"/>
      <c r="Q6" s="34"/>
      <c r="R6" s="34"/>
      <c r="S6" s="34"/>
      <c r="T6" s="34"/>
      <c r="U6" s="34"/>
      <c r="V6" s="34"/>
      <c r="W6" s="34"/>
      <c r="X6" s="34"/>
      <c r="Y6" s="34"/>
      <c r="Z6" s="34"/>
      <c r="AA6" s="34"/>
      <c r="AB6" s="34"/>
      <c r="AC6" s="34"/>
      <c r="AD6" s="34"/>
      <c r="AE6" s="34"/>
      <c r="AF6" s="34"/>
      <c r="AG6" s="34"/>
    </row>
    <row r="7" spans="1:37" x14ac:dyDescent="0.3">
      <c r="A7" s="18" t="s">
        <v>20</v>
      </c>
      <c r="B7" s="19" t="s">
        <v>66</v>
      </c>
      <c r="C7" s="18" t="s">
        <v>67</v>
      </c>
      <c r="D7" s="18" t="s">
        <v>68</v>
      </c>
      <c r="E7" s="18" t="s">
        <v>69</v>
      </c>
      <c r="F7" s="53">
        <v>13.2</v>
      </c>
      <c r="G7" s="53"/>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3">
      <c r="A8" s="18" t="s">
        <v>20</v>
      </c>
      <c r="B8" s="19" t="s">
        <v>70</v>
      </c>
      <c r="C8" s="18" t="s">
        <v>57</v>
      </c>
      <c r="D8" s="18" t="s">
        <v>58</v>
      </c>
      <c r="E8" s="18" t="s">
        <v>59</v>
      </c>
      <c r="F8" s="53">
        <v>11.5</v>
      </c>
      <c r="G8" s="53"/>
      <c r="H8" s="18"/>
      <c r="I8" s="11" t="str">
        <f>LEFT(Tabel1[[#This Row],[Ruumi tüüp (TALO Tüüpruumide nimestik)]],2)</f>
        <v>59</v>
      </c>
      <c r="J8" s="22" t="s">
        <v>3</v>
      </c>
      <c r="K8" s="18" t="s">
        <v>60</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
      <c r="A9" s="18" t="s">
        <v>20</v>
      </c>
      <c r="B9" s="19" t="s">
        <v>71</v>
      </c>
      <c r="C9" s="18" t="s">
        <v>57</v>
      </c>
      <c r="D9" s="18" t="s">
        <v>63</v>
      </c>
      <c r="E9" s="18" t="s">
        <v>64</v>
      </c>
      <c r="F9" s="53">
        <v>7.9</v>
      </c>
      <c r="G9" s="53"/>
      <c r="H9" s="18"/>
      <c r="I9" s="11" t="str">
        <f>LEFT(Tabel1[[#This Row],[Ruumi tüüp (TALO Tüüpruumide nimestik)]],2)</f>
        <v>91</v>
      </c>
      <c r="J9" s="22" t="s">
        <v>65</v>
      </c>
      <c r="K9" s="18"/>
      <c r="L9" s="11" t="str">
        <f>IFERROR(VLOOKUP(Tabel1[[#This Row],[Üürnik]],'Lepingu lisa'!$AW$3:$AX$22,2,FALSE),"")</f>
        <v/>
      </c>
      <c r="M9" s="11" t="str">
        <f>IFERROR(VLOOKUP(Tabel1[[#This Row],[Jaotus]],Tabelid!L:M,2,FALSE),"")</f>
        <v>FLOOR</v>
      </c>
      <c r="N9" s="11"/>
      <c r="O9" s="34"/>
      <c r="P9" s="34"/>
      <c r="Q9" s="34"/>
      <c r="R9" s="34"/>
      <c r="S9" s="34"/>
      <c r="T9" s="34"/>
      <c r="U9" s="34"/>
      <c r="V9" s="34"/>
      <c r="W9" s="34"/>
      <c r="X9" s="34"/>
      <c r="Y9" s="34"/>
      <c r="Z9" s="34"/>
      <c r="AA9" s="34"/>
      <c r="AB9" s="34"/>
      <c r="AC9" s="34"/>
      <c r="AD9" s="34"/>
      <c r="AE9" s="34"/>
      <c r="AF9" s="34"/>
      <c r="AG9" s="34"/>
    </row>
    <row r="10" spans="1:37" x14ac:dyDescent="0.3">
      <c r="A10" s="18" t="s">
        <v>20</v>
      </c>
      <c r="B10" s="19" t="s">
        <v>72</v>
      </c>
      <c r="C10" s="18" t="s">
        <v>67</v>
      </c>
      <c r="D10" s="18" t="s">
        <v>73</v>
      </c>
      <c r="E10" s="18" t="s">
        <v>74</v>
      </c>
      <c r="F10" s="53">
        <v>19.899999999999999</v>
      </c>
      <c r="G10" s="53"/>
      <c r="H10" s="18"/>
      <c r="I10" s="11" t="str">
        <f>LEFT(Tabel1[[#This Row],[Ruumi tüüp (TALO Tüüpruumide nimestik)]],2)</f>
        <v>96</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3">
      <c r="A11" s="18" t="s">
        <v>20</v>
      </c>
      <c r="B11" s="19" t="s">
        <v>75</v>
      </c>
      <c r="C11" s="18" t="s">
        <v>67</v>
      </c>
      <c r="D11" s="18" t="s">
        <v>76</v>
      </c>
      <c r="E11" s="18" t="s">
        <v>77</v>
      </c>
      <c r="F11" s="53">
        <v>2.9</v>
      </c>
      <c r="G11" s="53"/>
      <c r="H11" s="18"/>
      <c r="I11" s="11" t="str">
        <f>LEFT(Tabel1[[#This Row],[Ruumi tüüp (TALO Tüüpruumide nimestik)]],2)</f>
        <v>99</v>
      </c>
      <c r="J11" s="22"/>
      <c r="K11" s="18"/>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x14ac:dyDescent="0.3">
      <c r="A12" s="18" t="s">
        <v>20</v>
      </c>
      <c r="B12" s="19" t="s">
        <v>78</v>
      </c>
      <c r="C12" s="18" t="s">
        <v>67</v>
      </c>
      <c r="D12" s="18" t="s">
        <v>79</v>
      </c>
      <c r="E12" s="18" t="s">
        <v>80</v>
      </c>
      <c r="F12" s="53">
        <v>14.2</v>
      </c>
      <c r="G12" s="53"/>
      <c r="H12" s="18"/>
      <c r="I12" s="11" t="str">
        <f>LEFT(Tabel1[[#This Row],[Ruumi tüüp (TALO Tüüpruumide nimestik)]],2)</f>
        <v>94</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3">
      <c r="A13" s="18" t="s">
        <v>20</v>
      </c>
      <c r="B13" s="19" t="s">
        <v>81</v>
      </c>
      <c r="C13" s="18" t="s">
        <v>57</v>
      </c>
      <c r="D13" s="18" t="s">
        <v>82</v>
      </c>
      <c r="E13" s="18" t="s">
        <v>83</v>
      </c>
      <c r="F13" s="53">
        <v>52.5</v>
      </c>
      <c r="G13" s="53"/>
      <c r="H13" s="18"/>
      <c r="I13" s="11" t="str">
        <f>LEFT(Tabel1[[#This Row],[Ruumi tüüp (TALO Tüüpruumide nimestik)]],2)</f>
        <v>75</v>
      </c>
      <c r="J13" s="22" t="s">
        <v>65</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3">
      <c r="A14" s="18" t="s">
        <v>20</v>
      </c>
      <c r="B14" s="19" t="s">
        <v>84</v>
      </c>
      <c r="C14" s="18" t="s">
        <v>85</v>
      </c>
      <c r="D14" s="18" t="s">
        <v>86</v>
      </c>
      <c r="E14" s="18" t="s">
        <v>87</v>
      </c>
      <c r="F14" s="53">
        <v>3.6</v>
      </c>
      <c r="G14" s="53"/>
      <c r="H14" s="18"/>
      <c r="I14" s="11" t="str">
        <f>LEFT(Tabel1[[#This Row],[Ruumi tüüp (TALO Tüüpruumide nimestik)]],2)</f>
        <v>92</v>
      </c>
      <c r="J14" s="22"/>
      <c r="K14" s="18"/>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x14ac:dyDescent="0.3">
      <c r="A15" s="18" t="s">
        <v>20</v>
      </c>
      <c r="B15" s="19" t="s">
        <v>88</v>
      </c>
      <c r="C15" s="18" t="s">
        <v>57</v>
      </c>
      <c r="D15" s="18" t="s">
        <v>89</v>
      </c>
      <c r="E15" s="18" t="s">
        <v>90</v>
      </c>
      <c r="F15" s="53">
        <v>5.4</v>
      </c>
      <c r="G15" s="53"/>
      <c r="H15" s="18"/>
      <c r="I15" s="11" t="str">
        <f>LEFT(Tabel1[[#This Row],[Ruumi tüüp (TALO Tüüpruumide nimestik)]],2)</f>
        <v>86</v>
      </c>
      <c r="J15" s="22" t="s">
        <v>5</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3">
      <c r="A16" s="18" t="s">
        <v>20</v>
      </c>
      <c r="B16" s="19" t="s">
        <v>91</v>
      </c>
      <c r="C16" s="18" t="s">
        <v>57</v>
      </c>
      <c r="D16" s="18" t="s">
        <v>92</v>
      </c>
      <c r="E16" s="18" t="s">
        <v>93</v>
      </c>
      <c r="F16" s="53">
        <v>3.2</v>
      </c>
      <c r="G16" s="53"/>
      <c r="H16" s="18"/>
      <c r="I16" s="11" t="str">
        <f>LEFT(Tabel1[[#This Row],[Ruumi tüüp (TALO Tüüpruumide nimestik)]],2)</f>
        <v>73</v>
      </c>
      <c r="J16" s="22" t="s">
        <v>65</v>
      </c>
      <c r="K16" s="18"/>
      <c r="L16" s="11" t="str">
        <f>IFERROR(VLOOKUP(Tabel1[[#This Row],[Üürnik]],'Lepingu lisa'!$AW$3:$AX$22,2,FALSE),"")</f>
        <v/>
      </c>
      <c r="M16" s="11" t="str">
        <f>IFERROR(VLOOKUP(Tabel1[[#This Row],[Jaotus]],Tabelid!L:M,2,FALSE),"")</f>
        <v>FLOOR</v>
      </c>
      <c r="N16" s="11"/>
      <c r="O16" s="34"/>
      <c r="P16" s="34"/>
      <c r="Q16" s="34"/>
      <c r="R16" s="34"/>
      <c r="S16" s="34"/>
      <c r="T16" s="34"/>
      <c r="U16" s="34"/>
      <c r="V16" s="34"/>
      <c r="W16" s="34"/>
      <c r="X16" s="34"/>
      <c r="Y16" s="34"/>
      <c r="Z16" s="34"/>
      <c r="AA16" s="34"/>
      <c r="AB16" s="34"/>
      <c r="AC16" s="34"/>
      <c r="AD16" s="34"/>
      <c r="AE16" s="34"/>
      <c r="AF16" s="34"/>
      <c r="AG16" s="34"/>
    </row>
    <row r="17" spans="1:33" x14ac:dyDescent="0.3">
      <c r="A17" s="18" t="s">
        <v>20</v>
      </c>
      <c r="B17" s="19" t="s">
        <v>94</v>
      </c>
      <c r="C17" s="18" t="s">
        <v>57</v>
      </c>
      <c r="D17" s="18" t="s">
        <v>58</v>
      </c>
      <c r="E17" s="18" t="s">
        <v>59</v>
      </c>
      <c r="F17" s="53">
        <v>17.3</v>
      </c>
      <c r="G17" s="53"/>
      <c r="H17" s="18"/>
      <c r="I17" s="11" t="str">
        <f>LEFT(Tabel1[[#This Row],[Ruumi tüüp (TALO Tüüpruumide nimestik)]],2)</f>
        <v>59</v>
      </c>
      <c r="J17" s="22" t="s">
        <v>3</v>
      </c>
      <c r="K17" s="18" t="s">
        <v>60</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
      <c r="A18" s="18" t="s">
        <v>20</v>
      </c>
      <c r="B18" s="19" t="s">
        <v>95</v>
      </c>
      <c r="C18" s="18" t="s">
        <v>57</v>
      </c>
      <c r="D18" s="18" t="s">
        <v>58</v>
      </c>
      <c r="E18" s="18" t="s">
        <v>59</v>
      </c>
      <c r="F18" s="53">
        <v>12.3</v>
      </c>
      <c r="G18" s="53"/>
      <c r="H18" s="18"/>
      <c r="I18" s="11" t="str">
        <f>LEFT(Tabel1[[#This Row],[Ruumi tüüp (TALO Tüüpruumide nimestik)]],2)</f>
        <v>59</v>
      </c>
      <c r="J18" s="22" t="s">
        <v>3</v>
      </c>
      <c r="K18" s="18" t="s">
        <v>60</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3">
      <c r="A19" s="18" t="s">
        <v>96</v>
      </c>
      <c r="B19" s="19">
        <v>1</v>
      </c>
      <c r="C19" s="18" t="s">
        <v>57</v>
      </c>
      <c r="D19" s="18" t="s">
        <v>97</v>
      </c>
      <c r="E19" s="18" t="s">
        <v>98</v>
      </c>
      <c r="F19" s="53">
        <v>12.8</v>
      </c>
      <c r="G19" s="53"/>
      <c r="H19" s="18"/>
      <c r="I19" s="11" t="str">
        <f>LEFT(Tabel1[[#This Row],[Ruumi tüüp (TALO Tüüpruumide nimestik)]],2)</f>
        <v>21</v>
      </c>
      <c r="J19" s="22" t="s">
        <v>3</v>
      </c>
      <c r="K19" s="18" t="s">
        <v>9</v>
      </c>
      <c r="L19" s="11" t="str">
        <f>IFERROR(VLOOKUP(Tabel1[[#This Row],[Üürnik]],'Lepingu lisa'!$AW$3:$AX$22,2,FALSE),"")</f>
        <v>HPSLUEHTE9_17</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3">
      <c r="A20" s="18" t="s">
        <v>96</v>
      </c>
      <c r="B20" s="19">
        <v>2</v>
      </c>
      <c r="C20" s="18" t="s">
        <v>57</v>
      </c>
      <c r="D20" s="18" t="s">
        <v>97</v>
      </c>
      <c r="E20" s="18" t="s">
        <v>98</v>
      </c>
      <c r="F20" s="53">
        <v>16</v>
      </c>
      <c r="G20" s="53"/>
      <c r="H20" s="18"/>
      <c r="I20" s="11" t="str">
        <f>LEFT(Tabel1[[#This Row],[Ruumi tüüp (TALO Tüüpruumide nimestik)]],2)</f>
        <v>21</v>
      </c>
      <c r="J20" s="22" t="s">
        <v>3</v>
      </c>
      <c r="K20" s="18" t="s">
        <v>9</v>
      </c>
      <c r="L20" s="11" t="str">
        <f>IFERROR(VLOOKUP(Tabel1[[#This Row],[Üürnik]],'Lepingu lisa'!$AW$3:$AX$22,2,FALSE),"")</f>
        <v>HPSLUEHTE9_17</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3">
      <c r="A21" s="18" t="s">
        <v>96</v>
      </c>
      <c r="B21" s="19">
        <v>3</v>
      </c>
      <c r="C21" s="18" t="s">
        <v>57</v>
      </c>
      <c r="D21" s="18" t="s">
        <v>97</v>
      </c>
      <c r="E21" s="18" t="s">
        <v>98</v>
      </c>
      <c r="F21" s="53">
        <v>9.6999999999999993</v>
      </c>
      <c r="G21" s="53"/>
      <c r="H21" s="18"/>
      <c r="I21" s="11" t="str">
        <f>LEFT(Tabel1[[#This Row],[Ruumi tüüp (TALO Tüüpruumide nimestik)]],2)</f>
        <v>21</v>
      </c>
      <c r="J21" s="22" t="s">
        <v>3</v>
      </c>
      <c r="K21" s="18" t="s">
        <v>9</v>
      </c>
      <c r="L21" s="11" t="str">
        <f>IFERROR(VLOOKUP(Tabel1[[#This Row],[Üürnik]],'Lepingu lisa'!$AW$3:$AX$22,2,FALSE),"")</f>
        <v>HPSLUEHTE9_17</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3">
      <c r="A22" s="18" t="s">
        <v>96</v>
      </c>
      <c r="B22" s="19">
        <v>4</v>
      </c>
      <c r="C22" s="18" t="s">
        <v>57</v>
      </c>
      <c r="D22" s="18" t="s">
        <v>97</v>
      </c>
      <c r="E22" s="18" t="s">
        <v>98</v>
      </c>
      <c r="F22" s="53">
        <v>22.5</v>
      </c>
      <c r="G22" s="53"/>
      <c r="H22" s="18"/>
      <c r="I22" s="11" t="str">
        <f>LEFT(Tabel1[[#This Row],[Ruumi tüüp (TALO Tüüpruumide nimestik)]],2)</f>
        <v>21</v>
      </c>
      <c r="J22" s="22" t="s">
        <v>3</v>
      </c>
      <c r="K22" s="18" t="s">
        <v>9</v>
      </c>
      <c r="L22" s="11" t="str">
        <f>IFERROR(VLOOKUP(Tabel1[[#This Row],[Üürnik]],'Lepingu lisa'!$AW$3:$AX$22,2,FALSE),"")</f>
        <v>HPSLUEHTE9_17</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3">
      <c r="A23" s="18" t="s">
        <v>96</v>
      </c>
      <c r="B23" s="19">
        <v>5</v>
      </c>
      <c r="C23" s="18" t="s">
        <v>57</v>
      </c>
      <c r="D23" s="18" t="s">
        <v>97</v>
      </c>
      <c r="E23" s="18" t="s">
        <v>98</v>
      </c>
      <c r="F23" s="53">
        <v>24</v>
      </c>
      <c r="G23" s="53"/>
      <c r="H23" s="18"/>
      <c r="I23" s="11" t="str">
        <f>LEFT(Tabel1[[#This Row],[Ruumi tüüp (TALO Tüüpruumide nimestik)]],2)</f>
        <v>21</v>
      </c>
      <c r="J23" s="22" t="s">
        <v>3</v>
      </c>
      <c r="K23" s="18" t="s">
        <v>9</v>
      </c>
      <c r="L23" s="11" t="str">
        <f>IFERROR(VLOOKUP(Tabel1[[#This Row],[Üürnik]],'Lepingu lisa'!$AW$3:$AX$22,2,FALSE),"")</f>
        <v>HPSLUEHTE9_17</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3">
      <c r="A24" s="18" t="s">
        <v>96</v>
      </c>
      <c r="B24" s="19">
        <v>6</v>
      </c>
      <c r="C24" s="18" t="s">
        <v>57</v>
      </c>
      <c r="D24" s="18" t="s">
        <v>97</v>
      </c>
      <c r="E24" s="18" t="s">
        <v>98</v>
      </c>
      <c r="F24" s="53">
        <v>13.6</v>
      </c>
      <c r="G24" s="53"/>
      <c r="H24" s="18"/>
      <c r="I24" s="11" t="str">
        <f>LEFT(Tabel1[[#This Row],[Ruumi tüüp (TALO Tüüpruumide nimestik)]],2)</f>
        <v>21</v>
      </c>
      <c r="J24" s="22" t="s">
        <v>3</v>
      </c>
      <c r="K24" s="18" t="s">
        <v>9</v>
      </c>
      <c r="L24" s="11" t="str">
        <f>IFERROR(VLOOKUP(Tabel1[[#This Row],[Üürnik]],'Lepingu lisa'!$AW$3:$AX$22,2,FALSE),"")</f>
        <v>HPSLUEHTE9_17</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
      <c r="A25" s="18" t="s">
        <v>96</v>
      </c>
      <c r="B25" s="19">
        <v>7</v>
      </c>
      <c r="C25" s="18" t="s">
        <v>57</v>
      </c>
      <c r="D25" s="18" t="s">
        <v>97</v>
      </c>
      <c r="E25" s="18" t="s">
        <v>98</v>
      </c>
      <c r="F25" s="53">
        <v>12.3</v>
      </c>
      <c r="G25" s="53"/>
      <c r="H25" s="18"/>
      <c r="I25" s="11" t="str">
        <f>LEFT(Tabel1[[#This Row],[Ruumi tüüp (TALO Tüüpruumide nimestik)]],2)</f>
        <v>21</v>
      </c>
      <c r="J25" s="22" t="s">
        <v>3</v>
      </c>
      <c r="K25" s="18" t="s">
        <v>9</v>
      </c>
      <c r="L25" s="11" t="str">
        <f>IFERROR(VLOOKUP(Tabel1[[#This Row],[Üürnik]],'Lepingu lisa'!$AW$3:$AX$22,2,FALSE),"")</f>
        <v>HPSLUEHTE9_17</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3">
      <c r="A26" s="18" t="s">
        <v>96</v>
      </c>
      <c r="B26" s="19">
        <v>100</v>
      </c>
      <c r="C26" s="18" t="s">
        <v>57</v>
      </c>
      <c r="D26" s="18" t="s">
        <v>63</v>
      </c>
      <c r="E26" s="18" t="s">
        <v>64</v>
      </c>
      <c r="F26" s="53">
        <v>7</v>
      </c>
      <c r="G26" s="53"/>
      <c r="H26" s="18"/>
      <c r="I26" s="11" t="str">
        <f>LEFT(Tabel1[[#This Row],[Ruumi tüüp (TALO Tüüpruumide nimestik)]],2)</f>
        <v>91</v>
      </c>
      <c r="J26" s="22" t="s">
        <v>5</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3">
      <c r="A27" s="18" t="s">
        <v>96</v>
      </c>
      <c r="B27" s="19">
        <v>101</v>
      </c>
      <c r="C27" s="18" t="s">
        <v>57</v>
      </c>
      <c r="D27" s="18" t="s">
        <v>63</v>
      </c>
      <c r="E27" s="18" t="s">
        <v>64</v>
      </c>
      <c r="F27" s="53">
        <v>10.7</v>
      </c>
      <c r="G27" s="53"/>
      <c r="H27" s="18"/>
      <c r="I27" s="11" t="str">
        <f>LEFT(Tabel1[[#This Row],[Ruumi tüüp (TALO Tüüpruumide nimestik)]],2)</f>
        <v>91</v>
      </c>
      <c r="J27" s="22" t="s">
        <v>5</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3">
      <c r="A28" s="18" t="s">
        <v>96</v>
      </c>
      <c r="B28" s="19">
        <v>102</v>
      </c>
      <c r="C28" s="18" t="s">
        <v>57</v>
      </c>
      <c r="D28" s="18" t="s">
        <v>99</v>
      </c>
      <c r="E28" s="18" t="s">
        <v>64</v>
      </c>
      <c r="F28" s="53">
        <v>1.6</v>
      </c>
      <c r="G28" s="53"/>
      <c r="H28" s="18" t="s">
        <v>284</v>
      </c>
      <c r="I28" s="11" t="str">
        <f>LEFT(Tabel1[[#This Row],[Ruumi tüüp (TALO Tüüpruumide nimestik)]],2)</f>
        <v>91</v>
      </c>
      <c r="J28" s="22" t="s">
        <v>100</v>
      </c>
      <c r="K28" s="18"/>
      <c r="L28" s="11" t="str">
        <f>IFERROR(VLOOKUP(Tabel1[[#This Row],[Üürnik]],'Lepingu lisa'!$AW$3:$AX$22,2,FALSE),"")</f>
        <v/>
      </c>
      <c r="M28" s="11" t="str">
        <f>IFERROR(VLOOKUP(Tabel1[[#This Row],[Jaotus]],Tabelid!L:M,2,FALSE),"")</f>
        <v>MUU_FLOOR</v>
      </c>
      <c r="N28" s="11"/>
      <c r="O28" s="34">
        <v>0</v>
      </c>
      <c r="P28" s="34"/>
      <c r="Q28" s="34"/>
      <c r="R28" s="34"/>
      <c r="S28" s="34">
        <v>1</v>
      </c>
      <c r="T28" s="34">
        <v>1</v>
      </c>
      <c r="U28" s="34"/>
      <c r="V28" s="34"/>
      <c r="W28" s="34"/>
      <c r="X28" s="34"/>
      <c r="Y28" s="34"/>
      <c r="Z28" s="34"/>
      <c r="AA28" s="34"/>
      <c r="AB28" s="34"/>
      <c r="AC28" s="34"/>
      <c r="AD28" s="34"/>
      <c r="AE28" s="34"/>
      <c r="AF28" s="34"/>
      <c r="AG28" s="34"/>
    </row>
    <row r="29" spans="1:33" x14ac:dyDescent="0.3">
      <c r="A29" s="18" t="s">
        <v>96</v>
      </c>
      <c r="B29" s="19">
        <v>103</v>
      </c>
      <c r="C29" s="18" t="s">
        <v>57</v>
      </c>
      <c r="D29" s="18" t="s">
        <v>101</v>
      </c>
      <c r="E29" s="18" t="s">
        <v>102</v>
      </c>
      <c r="F29" s="53">
        <v>26.3</v>
      </c>
      <c r="G29" s="53"/>
      <c r="H29" s="18" t="s">
        <v>284</v>
      </c>
      <c r="I29" s="11" t="str">
        <f>LEFT(Tabel1[[#This Row],[Ruumi tüüp (TALO Tüüpruumide nimestik)]],2)</f>
        <v>33</v>
      </c>
      <c r="J29" s="22" t="s">
        <v>100</v>
      </c>
      <c r="K29" s="18"/>
      <c r="L29" s="11" t="str">
        <f>IFERROR(VLOOKUP(Tabel1[[#This Row],[Üürnik]],'Lepingu lisa'!$AW$3:$AX$22,2,FALSE),"")</f>
        <v/>
      </c>
      <c r="M29" s="11" t="str">
        <f>IFERROR(VLOOKUP(Tabel1[[#This Row],[Jaotus]],Tabelid!L:M,2,FALSE),"")</f>
        <v>MUU_FLOOR</v>
      </c>
      <c r="N29" s="11"/>
      <c r="O29" s="34">
        <v>0</v>
      </c>
      <c r="P29" s="34"/>
      <c r="Q29" s="34"/>
      <c r="R29" s="34"/>
      <c r="S29" s="34">
        <v>1</v>
      </c>
      <c r="T29" s="34">
        <v>1</v>
      </c>
      <c r="U29" s="34"/>
      <c r="V29" s="34"/>
      <c r="W29" s="34"/>
      <c r="X29" s="34"/>
      <c r="Y29" s="34"/>
      <c r="Z29" s="34"/>
      <c r="AA29" s="34"/>
      <c r="AB29" s="34"/>
      <c r="AC29" s="34"/>
      <c r="AD29" s="34"/>
      <c r="AE29" s="34"/>
      <c r="AF29" s="34"/>
      <c r="AG29" s="34"/>
    </row>
    <row r="30" spans="1:33" x14ac:dyDescent="0.3">
      <c r="A30" s="18" t="s">
        <v>96</v>
      </c>
      <c r="B30" s="19">
        <v>104</v>
      </c>
      <c r="C30" s="18" t="s">
        <v>57</v>
      </c>
      <c r="D30" s="18" t="s">
        <v>97</v>
      </c>
      <c r="E30" s="18" t="s">
        <v>98</v>
      </c>
      <c r="F30" s="53">
        <v>12.6</v>
      </c>
      <c r="G30" s="53"/>
      <c r="H30" s="18"/>
      <c r="I30" s="11" t="str">
        <f>LEFT(Tabel1[[#This Row],[Ruumi tüüp (TALO Tüüpruumide nimestik)]],2)</f>
        <v>21</v>
      </c>
      <c r="J30" s="22" t="s">
        <v>3</v>
      </c>
      <c r="K30" s="18" t="s">
        <v>12</v>
      </c>
      <c r="L30" s="11" t="str">
        <f>IFERROR(VLOOKUP(Tabel1[[#This Row],[Üürnik]],'Lepingu lisa'!$AW$3:$AX$22,2,FALSE),"")</f>
        <v>HPSLUEHTE9_18</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3">
      <c r="A31" s="18" t="s">
        <v>96</v>
      </c>
      <c r="B31" s="19">
        <v>105</v>
      </c>
      <c r="C31" s="18" t="s">
        <v>57</v>
      </c>
      <c r="D31" s="18" t="s">
        <v>97</v>
      </c>
      <c r="E31" s="18" t="s">
        <v>98</v>
      </c>
      <c r="F31" s="53">
        <v>15.4</v>
      </c>
      <c r="G31" s="53"/>
      <c r="H31" s="18"/>
      <c r="I31" s="11" t="str">
        <f>LEFT(Tabel1[[#This Row],[Ruumi tüüp (TALO Tüüpruumide nimestik)]],2)</f>
        <v>21</v>
      </c>
      <c r="J31" s="22" t="s">
        <v>3</v>
      </c>
      <c r="K31" s="18" t="s">
        <v>283</v>
      </c>
      <c r="L31" s="11" t="str">
        <f>IFERROR(VLOOKUP(Tabel1[[#This Row],[Üürnik]],'Lepingu lisa'!$AW$3:$AX$22,2,FALSE),"")</f>
        <v>HPSLUEHTE9_21</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3">
      <c r="A32" s="18" t="s">
        <v>96</v>
      </c>
      <c r="B32" s="19">
        <v>106</v>
      </c>
      <c r="C32" s="18" t="s">
        <v>57</v>
      </c>
      <c r="D32" s="18" t="s">
        <v>103</v>
      </c>
      <c r="E32" s="18" t="s">
        <v>104</v>
      </c>
      <c r="F32" s="53">
        <v>17.100000000000001</v>
      </c>
      <c r="G32" s="53"/>
      <c r="H32" s="18" t="s">
        <v>285</v>
      </c>
      <c r="I32" s="11" t="str">
        <f>LEFT(Tabel1[[#This Row],[Ruumi tüüp (TALO Tüüpruumide nimestik)]],2)</f>
        <v>23</v>
      </c>
      <c r="J32" s="22" t="s">
        <v>100</v>
      </c>
      <c r="K32" s="18"/>
      <c r="L32" s="11" t="str">
        <f>IFERROR(VLOOKUP(Tabel1[[#This Row],[Üürnik]],'Lepingu lisa'!$AW$3:$AX$22,2,FALSE),"")</f>
        <v/>
      </c>
      <c r="M32" s="11" t="str">
        <f>IFERROR(VLOOKUP(Tabel1[[#This Row],[Jaotus]],Tabelid!L:M,2,FALSE),"")</f>
        <v>MUU_FLOOR</v>
      </c>
      <c r="N32" s="11"/>
      <c r="O32" s="34">
        <v>0</v>
      </c>
      <c r="P32" s="34"/>
      <c r="Q32" s="34"/>
      <c r="R32" s="34"/>
      <c r="S32" s="34">
        <v>1</v>
      </c>
      <c r="T32" s="34">
        <v>0</v>
      </c>
      <c r="U32" s="34"/>
      <c r="V32" s="34"/>
      <c r="W32" s="34"/>
      <c r="X32" s="34"/>
      <c r="Y32" s="34"/>
      <c r="Z32" s="34"/>
      <c r="AA32" s="34"/>
      <c r="AB32" s="34"/>
      <c r="AC32" s="34"/>
      <c r="AD32" s="34"/>
      <c r="AE32" s="34"/>
      <c r="AF32" s="34"/>
      <c r="AG32" s="34"/>
    </row>
    <row r="33" spans="1:33" x14ac:dyDescent="0.3">
      <c r="A33" s="18" t="s">
        <v>96</v>
      </c>
      <c r="B33" s="19">
        <v>107</v>
      </c>
      <c r="C33" s="18" t="s">
        <v>57</v>
      </c>
      <c r="D33" s="18" t="s">
        <v>92</v>
      </c>
      <c r="E33" s="18" t="s">
        <v>93</v>
      </c>
      <c r="F33" s="53">
        <v>2.2000000000000002</v>
      </c>
      <c r="G33" s="53"/>
      <c r="H33" s="18" t="s">
        <v>285</v>
      </c>
      <c r="I33" s="11" t="str">
        <f>LEFT(Tabel1[[#This Row],[Ruumi tüüp (TALO Tüüpruumide nimestik)]],2)</f>
        <v>73</v>
      </c>
      <c r="J33" s="22" t="s">
        <v>100</v>
      </c>
      <c r="K33" s="18"/>
      <c r="L33" s="11" t="str">
        <f>IFERROR(VLOOKUP(Tabel1[[#This Row],[Üürnik]],'Lepingu lisa'!$AW$3:$AX$22,2,FALSE),"")</f>
        <v/>
      </c>
      <c r="M33" s="11" t="str">
        <f>IFERROR(VLOOKUP(Tabel1[[#This Row],[Jaotus]],Tabelid!L:M,2,FALSE),"")</f>
        <v>MUU_FLOOR</v>
      </c>
      <c r="N33" s="11"/>
      <c r="O33" s="34">
        <v>0</v>
      </c>
      <c r="P33" s="34"/>
      <c r="Q33" s="34"/>
      <c r="R33" s="34"/>
      <c r="S33" s="34">
        <v>1</v>
      </c>
      <c r="T33" s="34">
        <v>0</v>
      </c>
      <c r="U33" s="34"/>
      <c r="V33" s="34"/>
      <c r="W33" s="34"/>
      <c r="X33" s="34"/>
      <c r="Y33" s="34"/>
      <c r="Z33" s="34"/>
      <c r="AA33" s="34"/>
      <c r="AB33" s="34"/>
      <c r="AC33" s="34"/>
      <c r="AD33" s="34"/>
      <c r="AE33" s="34"/>
      <c r="AF33" s="34"/>
      <c r="AG33" s="34"/>
    </row>
    <row r="34" spans="1:33" x14ac:dyDescent="0.3">
      <c r="A34" s="18" t="s">
        <v>96</v>
      </c>
      <c r="B34" s="19">
        <v>108</v>
      </c>
      <c r="C34" s="18" t="s">
        <v>57</v>
      </c>
      <c r="D34" s="18" t="s">
        <v>97</v>
      </c>
      <c r="E34" s="18" t="s">
        <v>98</v>
      </c>
      <c r="F34" s="53">
        <v>20</v>
      </c>
      <c r="G34" s="53"/>
      <c r="H34" s="18"/>
      <c r="I34" s="11" t="str">
        <f>LEFT(Tabel1[[#This Row],[Ruumi tüüp (TALO Tüüpruumide nimestik)]],2)</f>
        <v>21</v>
      </c>
      <c r="J34" s="22" t="s">
        <v>3</v>
      </c>
      <c r="K34" s="18" t="s">
        <v>12</v>
      </c>
      <c r="L34" s="11" t="str">
        <f>IFERROR(VLOOKUP(Tabel1[[#This Row],[Üürnik]],'Lepingu lisa'!$AW$3:$AX$22,2,FALSE),"")</f>
        <v>HPSLUEHTE9_18</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3">
      <c r="A35" s="18" t="s">
        <v>96</v>
      </c>
      <c r="B35" s="19">
        <v>109</v>
      </c>
      <c r="C35" s="18" t="s">
        <v>57</v>
      </c>
      <c r="D35" s="18" t="s">
        <v>99</v>
      </c>
      <c r="E35" s="18" t="s">
        <v>64</v>
      </c>
      <c r="F35" s="53">
        <v>8.1</v>
      </c>
      <c r="G35" s="53"/>
      <c r="H35" s="18" t="s">
        <v>285</v>
      </c>
      <c r="I35" s="11" t="str">
        <f>LEFT(Tabel1[[#This Row],[Ruumi tüüp (TALO Tüüpruumide nimestik)]],2)</f>
        <v>91</v>
      </c>
      <c r="J35" s="22" t="s">
        <v>100</v>
      </c>
      <c r="K35" s="18"/>
      <c r="L35" s="11" t="str">
        <f>IFERROR(VLOOKUP(Tabel1[[#This Row],[Üürnik]],'Lepingu lisa'!$AW$3:$AX$22,2,FALSE),"")</f>
        <v/>
      </c>
      <c r="M35" s="11" t="str">
        <f>IFERROR(VLOOKUP(Tabel1[[#This Row],[Jaotus]],Tabelid!L:M,2,FALSE),"")</f>
        <v>MUU_FLOOR</v>
      </c>
      <c r="N35" s="11"/>
      <c r="O35" s="34">
        <v>0</v>
      </c>
      <c r="P35" s="34"/>
      <c r="Q35" s="34"/>
      <c r="R35" s="34"/>
      <c r="S35" s="34">
        <v>1</v>
      </c>
      <c r="T35" s="34">
        <v>0</v>
      </c>
      <c r="U35" s="34"/>
      <c r="V35" s="34"/>
      <c r="W35" s="34"/>
      <c r="X35" s="34"/>
      <c r="Y35" s="34"/>
      <c r="Z35" s="34"/>
      <c r="AA35" s="34"/>
      <c r="AB35" s="34"/>
      <c r="AC35" s="34"/>
      <c r="AD35" s="34"/>
      <c r="AE35" s="34"/>
      <c r="AF35" s="34"/>
      <c r="AG35" s="34"/>
    </row>
    <row r="36" spans="1:33" x14ac:dyDescent="0.3">
      <c r="A36" s="18" t="s">
        <v>96</v>
      </c>
      <c r="B36" s="19">
        <v>110</v>
      </c>
      <c r="C36" s="18" t="s">
        <v>57</v>
      </c>
      <c r="D36" s="18" t="s">
        <v>105</v>
      </c>
      <c r="E36" s="18" t="s">
        <v>106</v>
      </c>
      <c r="F36" s="53">
        <v>3</v>
      </c>
      <c r="G36" s="53"/>
      <c r="H36" s="18" t="s">
        <v>285</v>
      </c>
      <c r="I36" s="11" t="str">
        <f>LEFT(Tabel1[[#This Row],[Ruumi tüüp (TALO Tüüpruumide nimestik)]],2)</f>
        <v>83</v>
      </c>
      <c r="J36" s="22" t="s">
        <v>100</v>
      </c>
      <c r="K36" s="18"/>
      <c r="L36" s="11" t="str">
        <f>IFERROR(VLOOKUP(Tabel1[[#This Row],[Üürnik]],'Lepingu lisa'!$AW$3:$AX$22,2,FALSE),"")</f>
        <v/>
      </c>
      <c r="M36" s="11" t="str">
        <f>IFERROR(VLOOKUP(Tabel1[[#This Row],[Jaotus]],Tabelid!L:M,2,FALSE),"")</f>
        <v>MUU_FLOOR</v>
      </c>
      <c r="N36" s="11"/>
      <c r="O36" s="34">
        <v>0</v>
      </c>
      <c r="P36" s="34"/>
      <c r="Q36" s="34"/>
      <c r="R36" s="34"/>
      <c r="S36" s="34">
        <v>1</v>
      </c>
      <c r="T36" s="34">
        <v>0</v>
      </c>
      <c r="U36" s="34"/>
      <c r="V36" s="34"/>
      <c r="W36" s="34"/>
      <c r="X36" s="34"/>
      <c r="Y36" s="34"/>
      <c r="Z36" s="34"/>
      <c r="AA36" s="34"/>
      <c r="AB36" s="34"/>
      <c r="AC36" s="34"/>
      <c r="AD36" s="34"/>
      <c r="AE36" s="34"/>
      <c r="AF36" s="34"/>
      <c r="AG36" s="34"/>
    </row>
    <row r="37" spans="1:33" x14ac:dyDescent="0.3">
      <c r="A37" s="18" t="s">
        <v>96</v>
      </c>
      <c r="B37" s="19">
        <v>118</v>
      </c>
      <c r="C37" s="18" t="s">
        <v>57</v>
      </c>
      <c r="D37" s="18" t="s">
        <v>89</v>
      </c>
      <c r="E37" s="18" t="s">
        <v>90</v>
      </c>
      <c r="F37" s="53">
        <v>2.8</v>
      </c>
      <c r="G37" s="53"/>
      <c r="H37" s="18"/>
      <c r="I37" s="11" t="str">
        <f>LEFT(Tabel1[[#This Row],[Ruumi tüüp (TALO Tüüpruumide nimestik)]],2)</f>
        <v>86</v>
      </c>
      <c r="J37" s="22" t="s">
        <v>5</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3">
      <c r="A38" s="18" t="s">
        <v>96</v>
      </c>
      <c r="B38" s="19">
        <v>119</v>
      </c>
      <c r="C38" s="18" t="s">
        <v>57</v>
      </c>
      <c r="D38" s="18" t="s">
        <v>99</v>
      </c>
      <c r="E38" s="18" t="s">
        <v>64</v>
      </c>
      <c r="F38" s="53">
        <v>25.2</v>
      </c>
      <c r="G38" s="53"/>
      <c r="H38" s="18"/>
      <c r="I38" s="11" t="str">
        <f>LEFT(Tabel1[[#This Row],[Ruumi tüüp (TALO Tüüpruumide nimestik)]],2)</f>
        <v>91</v>
      </c>
      <c r="J38" s="22" t="s">
        <v>3</v>
      </c>
      <c r="K38" s="18" t="s">
        <v>9</v>
      </c>
      <c r="L38" s="11" t="str">
        <f>IFERROR(VLOOKUP(Tabel1[[#This Row],[Üürnik]],'Lepingu lisa'!$AW$3:$AX$22,2,FALSE),"")</f>
        <v>HPSLUEHTE9_17</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3">
      <c r="A39" s="18" t="s">
        <v>96</v>
      </c>
      <c r="B39" s="19">
        <v>120</v>
      </c>
      <c r="C39" s="18" t="s">
        <v>57</v>
      </c>
      <c r="D39" s="18" t="s">
        <v>107</v>
      </c>
      <c r="E39" s="18" t="s">
        <v>108</v>
      </c>
      <c r="F39" s="53">
        <v>4.4000000000000004</v>
      </c>
      <c r="G39" s="53"/>
      <c r="H39" s="18"/>
      <c r="I39" s="11" t="str">
        <f>LEFT(Tabel1[[#This Row],[Ruumi tüüp (TALO Tüüpruumide nimestik)]],2)</f>
        <v>72</v>
      </c>
      <c r="J39" s="22" t="s">
        <v>3</v>
      </c>
      <c r="K39" s="18" t="s">
        <v>9</v>
      </c>
      <c r="L39" s="11" t="str">
        <f>IFERROR(VLOOKUP(Tabel1[[#This Row],[Üürnik]],'Lepingu lisa'!$AW$3:$AX$22,2,FALSE),"")</f>
        <v>HPSLUEHTE9_17</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3">
      <c r="A40" s="18" t="s">
        <v>96</v>
      </c>
      <c r="B40" s="19">
        <v>121</v>
      </c>
      <c r="C40" s="18" t="s">
        <v>57</v>
      </c>
      <c r="D40" s="18" t="s">
        <v>92</v>
      </c>
      <c r="E40" s="18" t="s">
        <v>93</v>
      </c>
      <c r="F40" s="53">
        <v>1.8</v>
      </c>
      <c r="G40" s="53"/>
      <c r="H40" s="18"/>
      <c r="I40" s="11" t="str">
        <f>LEFT(Tabel1[[#This Row],[Ruumi tüüp (TALO Tüüpruumide nimestik)]],2)</f>
        <v>73</v>
      </c>
      <c r="J40" s="22" t="s">
        <v>3</v>
      </c>
      <c r="K40" s="18" t="s">
        <v>9</v>
      </c>
      <c r="L40" s="11" t="str">
        <f>IFERROR(VLOOKUP(Tabel1[[#This Row],[Üürnik]],'Lepingu lisa'!$AW$3:$AX$22,2,FALSE),"")</f>
        <v>HPSLUEHTE9_17</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3">
      <c r="A41" s="18" t="s">
        <v>96</v>
      </c>
      <c r="B41" s="19" t="s">
        <v>109</v>
      </c>
      <c r="C41" s="18" t="s">
        <v>85</v>
      </c>
      <c r="D41" s="18" t="s">
        <v>86</v>
      </c>
      <c r="E41" s="18" t="s">
        <v>87</v>
      </c>
      <c r="F41" s="53">
        <v>3.2</v>
      </c>
      <c r="G41" s="53"/>
      <c r="H41" s="18"/>
      <c r="I41" s="11" t="str">
        <f>LEFT(Tabel1[[#This Row],[Ruumi tüüp (TALO Tüüpruumide nimestik)]],2)</f>
        <v>92</v>
      </c>
      <c r="J41" s="22"/>
      <c r="K41" s="18"/>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3">
      <c r="A42" s="18" t="s">
        <v>96</v>
      </c>
      <c r="B42" s="19" t="s">
        <v>110</v>
      </c>
      <c r="C42" s="18" t="s">
        <v>85</v>
      </c>
      <c r="D42" s="18" t="s">
        <v>86</v>
      </c>
      <c r="E42" s="18" t="s">
        <v>87</v>
      </c>
      <c r="F42" s="53">
        <v>8.4</v>
      </c>
      <c r="G42" s="53"/>
      <c r="H42" s="18"/>
      <c r="I42" s="11" t="str">
        <f>LEFT(Tabel1[[#This Row],[Ruumi tüüp (TALO Tüüpruumide nimestik)]],2)</f>
        <v>92</v>
      </c>
      <c r="J42" s="22"/>
      <c r="K42" s="18"/>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3">
      <c r="A43" s="18" t="s">
        <v>111</v>
      </c>
      <c r="B43" s="19">
        <v>8</v>
      </c>
      <c r="C43" s="18" t="s">
        <v>57</v>
      </c>
      <c r="D43" s="18" t="s">
        <v>97</v>
      </c>
      <c r="E43" s="18" t="s">
        <v>98</v>
      </c>
      <c r="F43" s="53">
        <v>39.5</v>
      </c>
      <c r="G43" s="53"/>
      <c r="H43" s="18"/>
      <c r="I43" s="11" t="str">
        <f>LEFT(Tabel1[[#This Row],[Ruumi tüüp (TALO Tüüpruumide nimestik)]],2)</f>
        <v>21</v>
      </c>
      <c r="J43" s="22" t="s">
        <v>3</v>
      </c>
      <c r="K43" s="18" t="s">
        <v>282</v>
      </c>
      <c r="L43" s="11" t="str">
        <f>IFERROR(VLOOKUP(Tabel1[[#This Row],[Üürnik]],'Lepingu lisa'!$AW$3:$AX$22,2,FALSE),"")</f>
        <v>HPSLUEHTE9_20</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
      <c r="A44" s="18" t="s">
        <v>111</v>
      </c>
      <c r="B44" s="19">
        <v>9</v>
      </c>
      <c r="C44" s="18" t="s">
        <v>57</v>
      </c>
      <c r="D44" s="18" t="s">
        <v>97</v>
      </c>
      <c r="E44" s="18" t="s">
        <v>98</v>
      </c>
      <c r="F44" s="53">
        <v>32.799999999999997</v>
      </c>
      <c r="G44" s="53"/>
      <c r="H44" s="18"/>
      <c r="I44" s="11" t="str">
        <f>LEFT(Tabel1[[#This Row],[Ruumi tüüp (TALO Tüüpruumide nimestik)]],2)</f>
        <v>21</v>
      </c>
      <c r="J44" s="22" t="s">
        <v>3</v>
      </c>
      <c r="K44" s="18" t="s">
        <v>282</v>
      </c>
      <c r="L44" s="11" t="str">
        <f>IFERROR(VLOOKUP(Tabel1[[#This Row],[Üürnik]],'Lepingu lisa'!$AW$3:$AX$22,2,FALSE),"")</f>
        <v>HPSLUEHTE9_20</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3">
      <c r="A45" s="18" t="s">
        <v>111</v>
      </c>
      <c r="B45" s="19">
        <v>10</v>
      </c>
      <c r="C45" s="18" t="s">
        <v>57</v>
      </c>
      <c r="D45" s="18" t="s">
        <v>97</v>
      </c>
      <c r="E45" s="18" t="s">
        <v>98</v>
      </c>
      <c r="F45" s="53">
        <v>32.700000000000003</v>
      </c>
      <c r="G45" s="53"/>
      <c r="H45" s="18"/>
      <c r="I45" s="11" t="str">
        <f>LEFT(Tabel1[[#This Row],[Ruumi tüüp (TALO Tüüpruumide nimestik)]],2)</f>
        <v>21</v>
      </c>
      <c r="J45" s="22" t="s">
        <v>3</v>
      </c>
      <c r="K45" s="18" t="s">
        <v>60</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3">
      <c r="A46" s="18" t="s">
        <v>111</v>
      </c>
      <c r="B46" s="19">
        <v>11</v>
      </c>
      <c r="C46" s="18" t="s">
        <v>57</v>
      </c>
      <c r="D46" s="18" t="s">
        <v>97</v>
      </c>
      <c r="E46" s="18" t="s">
        <v>98</v>
      </c>
      <c r="F46" s="53">
        <v>14.9</v>
      </c>
      <c r="G46" s="53"/>
      <c r="H46" s="18"/>
      <c r="I46" s="11" t="str">
        <f>LEFT(Tabel1[[#This Row],[Ruumi tüüp (TALO Tüüpruumide nimestik)]],2)</f>
        <v>21</v>
      </c>
      <c r="J46" s="22" t="s">
        <v>3</v>
      </c>
      <c r="K46" s="18" t="s">
        <v>11</v>
      </c>
      <c r="L46" s="11" t="str">
        <f>IFERROR(VLOOKUP(Tabel1[[#This Row],[Üürnik]],'Lepingu lisa'!$AW$3:$AX$22,2,FALSE),"")</f>
        <v>HPSLUEHTE9_19</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3">
      <c r="A47" s="18" t="s">
        <v>111</v>
      </c>
      <c r="B47" s="19">
        <v>12</v>
      </c>
      <c r="C47" s="18" t="s">
        <v>57</v>
      </c>
      <c r="D47" s="18" t="s">
        <v>97</v>
      </c>
      <c r="E47" s="18" t="s">
        <v>98</v>
      </c>
      <c r="F47" s="53">
        <v>15.1</v>
      </c>
      <c r="G47" s="53"/>
      <c r="H47" s="18"/>
      <c r="I47" s="11" t="str">
        <f>LEFT(Tabel1[[#This Row],[Ruumi tüüp (TALO Tüüpruumide nimestik)]],2)</f>
        <v>21</v>
      </c>
      <c r="J47" s="22" t="s">
        <v>3</v>
      </c>
      <c r="K47" s="18" t="s">
        <v>11</v>
      </c>
      <c r="L47" s="11" t="str">
        <f>IFERROR(VLOOKUP(Tabel1[[#This Row],[Üürnik]],'Lepingu lisa'!$AW$3:$AX$22,2,FALSE),"")</f>
        <v>HPSLUEHTE9_19</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3">
      <c r="A48" s="18" t="s">
        <v>111</v>
      </c>
      <c r="B48" s="19">
        <v>13</v>
      </c>
      <c r="C48" s="18" t="s">
        <v>57</v>
      </c>
      <c r="D48" s="18" t="s">
        <v>97</v>
      </c>
      <c r="E48" s="18" t="s">
        <v>98</v>
      </c>
      <c r="F48" s="53">
        <v>11.7</v>
      </c>
      <c r="G48" s="53"/>
      <c r="H48" s="18"/>
      <c r="I48" s="11" t="str">
        <f>LEFT(Tabel1[[#This Row],[Ruumi tüüp (TALO Tüüpruumide nimestik)]],2)</f>
        <v>21</v>
      </c>
      <c r="J48" s="22" t="s">
        <v>3</v>
      </c>
      <c r="K48" s="18" t="s">
        <v>11</v>
      </c>
      <c r="L48" s="11" t="str">
        <f>IFERROR(VLOOKUP(Tabel1[[#This Row],[Üürnik]],'Lepingu lisa'!$AW$3:$AX$22,2,FALSE),"")</f>
        <v>HPSLUEHTE9_19</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
      <c r="A49" s="18" t="s">
        <v>111</v>
      </c>
      <c r="B49" s="19">
        <v>14</v>
      </c>
      <c r="C49" s="18" t="s">
        <v>57</v>
      </c>
      <c r="D49" s="18" t="s">
        <v>97</v>
      </c>
      <c r="E49" s="18" t="s">
        <v>98</v>
      </c>
      <c r="F49" s="53">
        <v>20.100000000000001</v>
      </c>
      <c r="G49" s="53"/>
      <c r="H49" s="18"/>
      <c r="I49" s="11" t="str">
        <f>LEFT(Tabel1[[#This Row],[Ruumi tüüp (TALO Tüüpruumide nimestik)]],2)</f>
        <v>21</v>
      </c>
      <c r="J49" s="22" t="s">
        <v>3</v>
      </c>
      <c r="K49" s="18" t="s">
        <v>10</v>
      </c>
      <c r="L49" s="11" t="str">
        <f>IFERROR(VLOOKUP(Tabel1[[#This Row],[Üürnik]],'Lepingu lisa'!$AW$3:$AX$22,2,FALSE),"")</f>
        <v>HPSLUEHTE9_16</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3">
      <c r="A50" s="18" t="s">
        <v>111</v>
      </c>
      <c r="B50" s="19">
        <v>15</v>
      </c>
      <c r="C50" s="18" t="s">
        <v>57</v>
      </c>
      <c r="D50" s="18" t="s">
        <v>97</v>
      </c>
      <c r="E50" s="18" t="s">
        <v>98</v>
      </c>
      <c r="F50" s="53">
        <v>9.5</v>
      </c>
      <c r="G50" s="53"/>
      <c r="H50" s="18"/>
      <c r="I50" s="11" t="str">
        <f>LEFT(Tabel1[[#This Row],[Ruumi tüüp (TALO Tüüpruumide nimestik)]],2)</f>
        <v>21</v>
      </c>
      <c r="J50" s="22" t="s">
        <v>3</v>
      </c>
      <c r="K50" s="18" t="s">
        <v>282</v>
      </c>
      <c r="L50" s="11" t="str">
        <f>IFERROR(VLOOKUP(Tabel1[[#This Row],[Üürnik]],'Lepingu lisa'!$AW$3:$AX$22,2,FALSE),"")</f>
        <v>HPSLUEHTE9_20</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
      <c r="A51" s="18" t="s">
        <v>111</v>
      </c>
      <c r="B51" s="19">
        <v>16</v>
      </c>
      <c r="C51" s="18" t="s">
        <v>57</v>
      </c>
      <c r="D51" s="18" t="s">
        <v>97</v>
      </c>
      <c r="E51" s="18" t="s">
        <v>98</v>
      </c>
      <c r="F51" s="53">
        <v>22.4</v>
      </c>
      <c r="G51" s="53"/>
      <c r="H51" s="18"/>
      <c r="I51" s="11" t="str">
        <f>LEFT(Tabel1[[#This Row],[Ruumi tüüp (TALO Tüüpruumide nimestik)]],2)</f>
        <v>21</v>
      </c>
      <c r="J51" s="22" t="s">
        <v>3</v>
      </c>
      <c r="K51" s="18" t="s">
        <v>282</v>
      </c>
      <c r="L51" s="11" t="str">
        <f>IFERROR(VLOOKUP(Tabel1[[#This Row],[Üürnik]],'Lepingu lisa'!$AW$3:$AX$22,2,FALSE),"")</f>
        <v>HPSLUEHTE9_20</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3">
      <c r="A52" s="18" t="s">
        <v>111</v>
      </c>
      <c r="B52" s="19">
        <v>200</v>
      </c>
      <c r="C52" s="18" t="s">
        <v>57</v>
      </c>
      <c r="D52" s="18" t="s">
        <v>99</v>
      </c>
      <c r="E52" s="18" t="s">
        <v>64</v>
      </c>
      <c r="F52" s="53">
        <v>6.2</v>
      </c>
      <c r="G52" s="53"/>
      <c r="H52" s="18"/>
      <c r="I52" s="11" t="str">
        <f>LEFT(Tabel1[[#This Row],[Ruumi tüüp (TALO Tüüpruumide nimestik)]],2)</f>
        <v>91</v>
      </c>
      <c r="J52" s="22" t="s">
        <v>65</v>
      </c>
      <c r="K52" s="18"/>
      <c r="L52" s="11" t="str">
        <f>IFERROR(VLOOKUP(Tabel1[[#This Row],[Üürnik]],'Lepingu lisa'!$AW$3:$AX$22,2,FALSE),"")</f>
        <v/>
      </c>
      <c r="M52" s="11" t="str">
        <f>IFERROR(VLOOKUP(Tabel1[[#This Row],[Jaotus]],Tabelid!L:M,2,FALSE),"")</f>
        <v>FLOOR</v>
      </c>
      <c r="N52" s="11"/>
      <c r="O52" s="34"/>
      <c r="P52" s="34"/>
      <c r="Q52" s="34"/>
      <c r="R52" s="34"/>
      <c r="S52" s="34"/>
      <c r="T52" s="34"/>
      <c r="U52" s="34"/>
      <c r="V52" s="34"/>
      <c r="W52" s="34"/>
      <c r="X52" s="34"/>
      <c r="Y52" s="34"/>
      <c r="Z52" s="34"/>
      <c r="AA52" s="34"/>
      <c r="AB52" s="34"/>
      <c r="AC52" s="34"/>
      <c r="AD52" s="34"/>
      <c r="AE52" s="34"/>
      <c r="AF52" s="34"/>
      <c r="AG52" s="34"/>
    </row>
    <row r="53" spans="1:33" x14ac:dyDescent="0.3">
      <c r="A53" s="18" t="s">
        <v>111</v>
      </c>
      <c r="B53" s="19" t="s">
        <v>112</v>
      </c>
      <c r="C53" s="18" t="s">
        <v>57</v>
      </c>
      <c r="D53" s="18" t="s">
        <v>63</v>
      </c>
      <c r="E53" s="18" t="s">
        <v>64</v>
      </c>
      <c r="F53" s="53">
        <v>2.6</v>
      </c>
      <c r="G53" s="53"/>
      <c r="H53" s="18"/>
      <c r="I53" s="11" t="str">
        <f>LEFT(Tabel1[[#This Row],[Ruumi tüüp (TALO Tüüpruumide nimestik)]],2)</f>
        <v>91</v>
      </c>
      <c r="J53" s="22" t="s">
        <v>65</v>
      </c>
      <c r="K53" s="18"/>
      <c r="L53" s="11" t="str">
        <f>IFERROR(VLOOKUP(Tabel1[[#This Row],[Üürnik]],'Lepingu lisa'!$AW$3:$AX$22,2,FALSE),"")</f>
        <v/>
      </c>
      <c r="M53" s="11" t="str">
        <f>IFERROR(VLOOKUP(Tabel1[[#This Row],[Jaotus]],Tabelid!L:M,2,FALSE),"")</f>
        <v>FLOOR</v>
      </c>
      <c r="N53" s="11"/>
      <c r="O53" s="34"/>
      <c r="P53" s="34"/>
      <c r="Q53" s="34"/>
      <c r="R53" s="34"/>
      <c r="S53" s="34"/>
      <c r="T53" s="34"/>
      <c r="U53" s="34"/>
      <c r="V53" s="34"/>
      <c r="W53" s="34"/>
      <c r="X53" s="34"/>
      <c r="Y53" s="34"/>
      <c r="Z53" s="34"/>
      <c r="AA53" s="34"/>
      <c r="AB53" s="34"/>
      <c r="AC53" s="34"/>
      <c r="AD53" s="34"/>
      <c r="AE53" s="34"/>
      <c r="AF53" s="34"/>
      <c r="AG53" s="34"/>
    </row>
    <row r="54" spans="1:33" x14ac:dyDescent="0.3">
      <c r="A54" s="18" t="s">
        <v>111</v>
      </c>
      <c r="B54" s="19" t="s">
        <v>113</v>
      </c>
      <c r="C54" s="18" t="s">
        <v>57</v>
      </c>
      <c r="D54" s="18" t="s">
        <v>92</v>
      </c>
      <c r="E54" s="18" t="s">
        <v>93</v>
      </c>
      <c r="F54" s="53">
        <v>2</v>
      </c>
      <c r="G54" s="53"/>
      <c r="H54" s="18"/>
      <c r="I54" s="11" t="str">
        <f>LEFT(Tabel1[[#This Row],[Ruumi tüüp (TALO Tüüpruumide nimestik)]],2)</f>
        <v>73</v>
      </c>
      <c r="J54" s="22" t="s">
        <v>65</v>
      </c>
      <c r="K54" s="18"/>
      <c r="L54" s="11" t="str">
        <f>IFERROR(VLOOKUP(Tabel1[[#This Row],[Üürnik]],'Lepingu lisa'!$AW$3:$AX$22,2,FALSE),"")</f>
        <v/>
      </c>
      <c r="M54" s="11" t="str">
        <f>IFERROR(VLOOKUP(Tabel1[[#This Row],[Jaotus]],Tabelid!L:M,2,FALSE),"")</f>
        <v>FLOOR</v>
      </c>
      <c r="N54" s="11"/>
      <c r="O54" s="34"/>
      <c r="P54" s="34"/>
      <c r="Q54" s="34"/>
      <c r="R54" s="34"/>
      <c r="S54" s="34"/>
      <c r="T54" s="34"/>
      <c r="U54" s="34"/>
      <c r="V54" s="34"/>
      <c r="W54" s="34"/>
      <c r="X54" s="34"/>
      <c r="Y54" s="34"/>
      <c r="Z54" s="34"/>
      <c r="AA54" s="34"/>
      <c r="AB54" s="34"/>
      <c r="AC54" s="34"/>
      <c r="AD54" s="34"/>
      <c r="AE54" s="34"/>
      <c r="AF54" s="34"/>
      <c r="AG54" s="34"/>
    </row>
    <row r="55" spans="1:33" x14ac:dyDescent="0.3">
      <c r="A55" s="18" t="s">
        <v>111</v>
      </c>
      <c r="B55" s="19">
        <v>201</v>
      </c>
      <c r="C55" s="18" t="s">
        <v>57</v>
      </c>
      <c r="D55" s="18" t="s">
        <v>114</v>
      </c>
      <c r="E55" s="18" t="s">
        <v>115</v>
      </c>
      <c r="F55" s="53">
        <v>18.2</v>
      </c>
      <c r="G55" s="53"/>
      <c r="H55" s="18"/>
      <c r="I55" s="11" t="str">
        <f>LEFT(Tabel1[[#This Row],[Ruumi tüüp (TALO Tüüpruumide nimestik)]],2)</f>
        <v>53</v>
      </c>
      <c r="J55" s="22" t="s">
        <v>3</v>
      </c>
      <c r="K55" s="18" t="s">
        <v>282</v>
      </c>
      <c r="L55" s="11" t="str">
        <f>IFERROR(VLOOKUP(Tabel1[[#This Row],[Üürnik]],'Lepingu lisa'!$AW$3:$AX$22,2,FALSE),"")</f>
        <v>HPSLUEHTE9_20</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3">
      <c r="A56" s="18" t="s">
        <v>111</v>
      </c>
      <c r="B56" s="19">
        <v>202</v>
      </c>
      <c r="C56" s="18" t="s">
        <v>57</v>
      </c>
      <c r="D56" s="18" t="s">
        <v>99</v>
      </c>
      <c r="E56" s="18" t="s">
        <v>64</v>
      </c>
      <c r="F56" s="53">
        <v>26.1</v>
      </c>
      <c r="G56" s="53"/>
      <c r="H56" s="18"/>
      <c r="I56" s="11" t="str">
        <f>LEFT(Tabel1[[#This Row],[Ruumi tüüp (TALO Tüüpruumide nimestik)]],2)</f>
        <v>91</v>
      </c>
      <c r="J56" s="22" t="s">
        <v>65</v>
      </c>
      <c r="K56" s="18"/>
      <c r="L56" s="11" t="str">
        <f>IFERROR(VLOOKUP(Tabel1[[#This Row],[Üürnik]],'Lepingu lisa'!$AW$3:$AX$22,2,FALSE),"")</f>
        <v/>
      </c>
      <c r="M56" s="11" t="str">
        <f>IFERROR(VLOOKUP(Tabel1[[#This Row],[Jaotus]],Tabelid!L:M,2,FALSE),"")</f>
        <v>FLOOR</v>
      </c>
      <c r="N56" s="11"/>
      <c r="O56" s="34"/>
      <c r="P56" s="34"/>
      <c r="Q56" s="34"/>
      <c r="R56" s="34"/>
      <c r="S56" s="34"/>
      <c r="T56" s="34"/>
      <c r="U56" s="34"/>
      <c r="V56" s="34"/>
      <c r="W56" s="34"/>
      <c r="X56" s="34"/>
      <c r="Y56" s="34"/>
      <c r="Z56" s="34"/>
      <c r="AA56" s="34"/>
      <c r="AB56" s="34"/>
      <c r="AC56" s="34"/>
      <c r="AD56" s="34"/>
      <c r="AE56" s="34"/>
      <c r="AF56" s="34"/>
      <c r="AG56" s="34"/>
    </row>
    <row r="57" spans="1:33" x14ac:dyDescent="0.3">
      <c r="A57" s="18" t="s">
        <v>111</v>
      </c>
      <c r="B57" s="19">
        <v>203</v>
      </c>
      <c r="C57" s="18" t="s">
        <v>57</v>
      </c>
      <c r="D57" s="18" t="s">
        <v>116</v>
      </c>
      <c r="E57" s="18" t="s">
        <v>104</v>
      </c>
      <c r="F57" s="53">
        <v>9.3000000000000007</v>
      </c>
      <c r="G57" s="53"/>
      <c r="H57" s="18"/>
      <c r="I57" s="11" t="str">
        <f>LEFT(Tabel1[[#This Row],[Ruumi tüüp (TALO Tüüpruumide nimestik)]],2)</f>
        <v>23</v>
      </c>
      <c r="J57" s="22" t="s">
        <v>5</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3">
      <c r="A58" s="18" t="s">
        <v>111</v>
      </c>
      <c r="B58" s="19">
        <v>204</v>
      </c>
      <c r="C58" s="18" t="s">
        <v>57</v>
      </c>
      <c r="D58" s="18" t="s">
        <v>63</v>
      </c>
      <c r="E58" s="18" t="s">
        <v>64</v>
      </c>
      <c r="F58" s="53">
        <v>5</v>
      </c>
      <c r="G58" s="53"/>
      <c r="H58" s="18"/>
      <c r="I58" s="11" t="str">
        <f>LEFT(Tabel1[[#This Row],[Ruumi tüüp (TALO Tüüpruumide nimestik)]],2)</f>
        <v>91</v>
      </c>
      <c r="J58" s="22" t="s">
        <v>65</v>
      </c>
      <c r="K58" s="18"/>
      <c r="L58" s="11" t="str">
        <f>IFERROR(VLOOKUP(Tabel1[[#This Row],[Üürnik]],'Lepingu lisa'!$AW$3:$AX$22,2,FALSE),"")</f>
        <v/>
      </c>
      <c r="M58" s="11" t="str">
        <f>IFERROR(VLOOKUP(Tabel1[[#This Row],[Jaotus]],Tabelid!L:M,2,FALSE),"")</f>
        <v>FLOOR</v>
      </c>
      <c r="N58" s="11"/>
      <c r="O58" s="34"/>
      <c r="P58" s="34"/>
      <c r="Q58" s="34"/>
      <c r="R58" s="34"/>
      <c r="S58" s="34"/>
      <c r="T58" s="34"/>
      <c r="U58" s="34"/>
      <c r="V58" s="34"/>
      <c r="W58" s="34"/>
      <c r="X58" s="34"/>
      <c r="Y58" s="34"/>
      <c r="Z58" s="34"/>
      <c r="AA58" s="34"/>
      <c r="AB58" s="34"/>
      <c r="AC58" s="34"/>
      <c r="AD58" s="34"/>
      <c r="AE58" s="34"/>
      <c r="AF58" s="34"/>
      <c r="AG58" s="34"/>
    </row>
    <row r="59" spans="1:33" x14ac:dyDescent="0.3">
      <c r="A59" s="18" t="s">
        <v>111</v>
      </c>
      <c r="B59" s="19">
        <v>205</v>
      </c>
      <c r="C59" s="18" t="s">
        <v>57</v>
      </c>
      <c r="D59" s="18" t="s">
        <v>92</v>
      </c>
      <c r="E59" s="18" t="s">
        <v>93</v>
      </c>
      <c r="F59" s="53">
        <v>1.9</v>
      </c>
      <c r="G59" s="53"/>
      <c r="H59" s="18"/>
      <c r="I59" s="11" t="str">
        <f>LEFT(Tabel1[[#This Row],[Ruumi tüüp (TALO Tüüpruumide nimestik)]],2)</f>
        <v>73</v>
      </c>
      <c r="J59" s="22" t="s">
        <v>65</v>
      </c>
      <c r="K59" s="18"/>
      <c r="L59" s="11" t="str">
        <f>IFERROR(VLOOKUP(Tabel1[[#This Row],[Üürnik]],'Lepingu lisa'!$AW$3:$AX$22,2,FALSE),"")</f>
        <v/>
      </c>
      <c r="M59" s="11" t="str">
        <f>IFERROR(VLOOKUP(Tabel1[[#This Row],[Jaotus]],Tabelid!L:M,2,FALSE),"")</f>
        <v>FLOOR</v>
      </c>
      <c r="N59" s="11"/>
      <c r="O59" s="34"/>
      <c r="P59" s="34"/>
      <c r="Q59" s="34"/>
      <c r="R59" s="34"/>
      <c r="S59" s="34"/>
      <c r="T59" s="34"/>
      <c r="U59" s="34"/>
      <c r="V59" s="34"/>
      <c r="W59" s="34"/>
      <c r="X59" s="34"/>
      <c r="Y59" s="34"/>
      <c r="Z59" s="34"/>
      <c r="AA59" s="34"/>
      <c r="AB59" s="34"/>
      <c r="AC59" s="34"/>
      <c r="AD59" s="34"/>
      <c r="AE59" s="34"/>
      <c r="AF59" s="34"/>
      <c r="AG59" s="34"/>
    </row>
    <row r="60" spans="1:33" x14ac:dyDescent="0.3">
      <c r="A60" s="18" t="s">
        <v>111</v>
      </c>
      <c r="B60" s="19" t="s">
        <v>117</v>
      </c>
      <c r="C60" s="18" t="s">
        <v>85</v>
      </c>
      <c r="D60" s="18" t="s">
        <v>86</v>
      </c>
      <c r="E60" s="18" t="s">
        <v>87</v>
      </c>
      <c r="F60" s="53">
        <v>7.2</v>
      </c>
      <c r="G60" s="53"/>
      <c r="H60" s="18"/>
      <c r="I60" s="11" t="str">
        <f>LEFT(Tabel1[[#This Row],[Ruumi tüüp (TALO Tüüpruumide nimestik)]],2)</f>
        <v>92</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3">
      <c r="A61" s="18" t="s">
        <v>111</v>
      </c>
      <c r="B61" s="19" t="s">
        <v>118</v>
      </c>
      <c r="C61" s="18" t="s">
        <v>85</v>
      </c>
      <c r="D61" s="18" t="s">
        <v>86</v>
      </c>
      <c r="E61" s="18" t="s">
        <v>87</v>
      </c>
      <c r="F61" s="53">
        <v>8.9</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3">
      <c r="A62" s="18" t="s">
        <v>18</v>
      </c>
      <c r="B62" s="19" t="s">
        <v>119</v>
      </c>
      <c r="C62" s="18" t="s">
        <v>85</v>
      </c>
      <c r="D62" s="18" t="s">
        <v>86</v>
      </c>
      <c r="E62" s="18" t="s">
        <v>87</v>
      </c>
      <c r="F62" s="53">
        <v>8.6</v>
      </c>
      <c r="G62" s="53"/>
      <c r="H62" s="18"/>
      <c r="I62" s="11" t="str">
        <f>LEFT(Tabel1[[#This Row],[Ruumi tüüp (TALO Tüüpruumide nimestik)]],2)</f>
        <v>92</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3">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3">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3">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3">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3">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3">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3">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3">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3">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3">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3">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3">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3">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3">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3">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3">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3">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3">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3">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3">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3">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3">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3">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3">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3">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3">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3">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3">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3">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5546875" style="1" customWidth="1"/>
    <col min="2" max="2" width="62.88671875" style="1" customWidth="1"/>
    <col min="3" max="3" width="34.5546875" bestFit="1" customWidth="1"/>
    <col min="4" max="4" width="74.5546875" bestFit="1" customWidth="1"/>
  </cols>
  <sheetData>
    <row r="1" spans="1:4" x14ac:dyDescent="0.3">
      <c r="A1" s="43" t="s">
        <v>48</v>
      </c>
      <c r="B1" s="44" t="s">
        <v>120</v>
      </c>
      <c r="C1" s="44" t="s">
        <v>121</v>
      </c>
      <c r="D1" s="44" t="s">
        <v>122</v>
      </c>
    </row>
    <row r="2" spans="1:4" x14ac:dyDescent="0.3">
      <c r="A2" s="45" t="s">
        <v>123</v>
      </c>
      <c r="B2" s="45" t="s">
        <v>124</v>
      </c>
      <c r="C2" s="45" t="s">
        <v>125</v>
      </c>
      <c r="D2" s="45" t="str">
        <f>C2&amp;A2&amp;B2</f>
        <v>KORRUSE AVATUD NETOPINDRõdu98 Välisruumid</v>
      </c>
    </row>
    <row r="3" spans="1:4" x14ac:dyDescent="0.3">
      <c r="A3" s="45" t="s">
        <v>126</v>
      </c>
      <c r="B3" s="45" t="s">
        <v>124</v>
      </c>
      <c r="C3" s="45" t="s">
        <v>125</v>
      </c>
      <c r="D3" s="45" t="str">
        <f t="shared" ref="D3:D66" si="0">C3&amp;A3&amp;B3</f>
        <v>KORRUSE AVATUD NETOPINDTerrass98 Välisruumid</v>
      </c>
    </row>
    <row r="4" spans="1:4" x14ac:dyDescent="0.3">
      <c r="A4" s="45" t="s">
        <v>127</v>
      </c>
      <c r="B4" s="45" t="s">
        <v>124</v>
      </c>
      <c r="C4" s="45" t="s">
        <v>125</v>
      </c>
      <c r="D4" s="45" t="str">
        <f t="shared" si="0"/>
        <v>KORRUSE AVATUD NETOPINDVarjualune98 Välisruumid</v>
      </c>
    </row>
    <row r="5" spans="1:4" x14ac:dyDescent="0.3">
      <c r="A5" s="45" t="s">
        <v>128</v>
      </c>
      <c r="B5" s="45" t="s">
        <v>69</v>
      </c>
      <c r="C5" s="45" t="s">
        <v>67</v>
      </c>
      <c r="D5" s="45" t="str">
        <f t="shared" si="0"/>
        <v>TEHNOPINDAlajaam/Trafo/Jaotla97 Elektrotehnilised ruumid</v>
      </c>
    </row>
    <row r="6" spans="1:4" x14ac:dyDescent="0.3">
      <c r="A6" s="45" t="s">
        <v>129</v>
      </c>
      <c r="B6" s="45" t="s">
        <v>80</v>
      </c>
      <c r="C6" s="45" t="s">
        <v>67</v>
      </c>
      <c r="D6" s="45" t="str">
        <f t="shared" si="0"/>
        <v>TEHNOPINDBasseini tehniline ruum94 Kütte- ja veehooldusruumid</v>
      </c>
    </row>
    <row r="7" spans="1:4" x14ac:dyDescent="0.3">
      <c r="A7" s="45" t="s">
        <v>130</v>
      </c>
      <c r="B7" s="45" t="s">
        <v>80</v>
      </c>
      <c r="C7" s="45" t="s">
        <v>67</v>
      </c>
      <c r="D7" s="45" t="str">
        <f t="shared" si="0"/>
        <v>TEHNOPINDBoileriruum94 Kütte- ja veehooldusruumid</v>
      </c>
    </row>
    <row r="8" spans="1:4" x14ac:dyDescent="0.3">
      <c r="A8" s="45" t="s">
        <v>68</v>
      </c>
      <c r="B8" s="45" t="s">
        <v>69</v>
      </c>
      <c r="C8" s="45" t="s">
        <v>67</v>
      </c>
      <c r="D8" s="45" t="str">
        <f t="shared" si="0"/>
        <v>TEHNOPINDElektrikilp97 Elektrotehnilised ruumid</v>
      </c>
    </row>
    <row r="9" spans="1:4" x14ac:dyDescent="0.3">
      <c r="A9" s="45" t="s">
        <v>131</v>
      </c>
      <c r="B9" s="45" t="s">
        <v>80</v>
      </c>
      <c r="C9" s="45" t="s">
        <v>67</v>
      </c>
      <c r="D9" s="45" t="str">
        <f t="shared" si="0"/>
        <v>TEHNOPINDGaasiruum94 Kütte- ja veehooldusruumid</v>
      </c>
    </row>
    <row r="10" spans="1:4" x14ac:dyDescent="0.3">
      <c r="A10" s="45" t="s">
        <v>132</v>
      </c>
      <c r="B10" s="45" t="s">
        <v>69</v>
      </c>
      <c r="C10" s="45" t="s">
        <v>67</v>
      </c>
      <c r="D10" s="45" t="str">
        <f t="shared" si="0"/>
        <v>TEHNOPINDGeneraatoriruum97 Elektrotehnilised ruumid</v>
      </c>
    </row>
    <row r="11" spans="1:4" x14ac:dyDescent="0.3">
      <c r="A11" s="45" t="s">
        <v>76</v>
      </c>
      <c r="B11" s="45" t="s">
        <v>77</v>
      </c>
      <c r="C11" s="45" t="s">
        <v>67</v>
      </c>
      <c r="D11" s="45" t="str">
        <f t="shared" si="0"/>
        <v>TEHNOPINDHoolderuum99 Liigitamata liiklus- ja tehnoruumid</v>
      </c>
    </row>
    <row r="12" spans="1:4" x14ac:dyDescent="0.3">
      <c r="A12" s="45" t="s">
        <v>133</v>
      </c>
      <c r="B12" s="45" t="s">
        <v>80</v>
      </c>
      <c r="C12" s="45" t="s">
        <v>67</v>
      </c>
      <c r="D12" s="45" t="str">
        <f t="shared" si="0"/>
        <v>TEHNOPINDJahutusruum94 Kütte- ja veehooldusruumid</v>
      </c>
    </row>
    <row r="13" spans="1:4" x14ac:dyDescent="0.3">
      <c r="A13" s="45" t="s">
        <v>134</v>
      </c>
      <c r="B13" s="45" t="s">
        <v>80</v>
      </c>
      <c r="C13" s="45" t="s">
        <v>67</v>
      </c>
      <c r="D13" s="45" t="str">
        <f t="shared" si="0"/>
        <v>TEHNOPINDKatlaruum94 Kütte- ja veehooldusruumid</v>
      </c>
    </row>
    <row r="14" spans="1:4" x14ac:dyDescent="0.3">
      <c r="A14" s="45" t="s">
        <v>135</v>
      </c>
      <c r="B14" s="45" t="s">
        <v>77</v>
      </c>
      <c r="C14" s="45" t="s">
        <v>67</v>
      </c>
      <c r="D14" s="45" t="str">
        <f t="shared" si="0"/>
        <v>TEHNOPINDKütusehoidla99 Liigitamata liiklus- ja tehnoruumid</v>
      </c>
    </row>
    <row r="15" spans="1:4" x14ac:dyDescent="0.3">
      <c r="A15" s="45" t="s">
        <v>136</v>
      </c>
      <c r="B15" s="45" t="s">
        <v>69</v>
      </c>
      <c r="C15" s="45" t="s">
        <v>67</v>
      </c>
      <c r="D15" s="45" t="str">
        <f t="shared" si="0"/>
        <v>TEHNOPINDLifti masinaruum97 Elektrotehnilised ruumid</v>
      </c>
    </row>
    <row r="16" spans="1:4" x14ac:dyDescent="0.3">
      <c r="A16" s="45" t="s">
        <v>136</v>
      </c>
      <c r="B16" s="45" t="s">
        <v>77</v>
      </c>
      <c r="C16" s="45" t="s">
        <v>67</v>
      </c>
      <c r="D16" s="45" t="str">
        <f t="shared" si="0"/>
        <v>TEHNOPINDLifti masinaruum99 Liigitamata liiklus- ja tehnoruumid</v>
      </c>
    </row>
    <row r="17" spans="1:4" x14ac:dyDescent="0.3">
      <c r="A17" s="45" t="s">
        <v>137</v>
      </c>
      <c r="B17" s="45" t="s">
        <v>69</v>
      </c>
      <c r="C17" s="45" t="s">
        <v>67</v>
      </c>
      <c r="D17" s="45" t="str">
        <f t="shared" si="0"/>
        <v>TEHNOPINDPumpla97 Elektrotehnilised ruumid</v>
      </c>
    </row>
    <row r="18" spans="1:4" x14ac:dyDescent="0.3">
      <c r="A18" s="45" t="s">
        <v>137</v>
      </c>
      <c r="B18" s="45" t="s">
        <v>77</v>
      </c>
      <c r="C18" s="45" t="s">
        <v>67</v>
      </c>
      <c r="D18" s="45" t="str">
        <f t="shared" si="0"/>
        <v>TEHNOPINDPumpla99 Liigitamata liiklus- ja tehnoruumid</v>
      </c>
    </row>
    <row r="19" spans="1:4" x14ac:dyDescent="0.3">
      <c r="A19" s="45" t="s">
        <v>138</v>
      </c>
      <c r="B19" s="45" t="s">
        <v>80</v>
      </c>
      <c r="C19" s="45" t="s">
        <v>67</v>
      </c>
      <c r="D19" s="45" t="str">
        <f t="shared" si="0"/>
        <v>TEHNOPINDSamarõhukamber94 Kütte- ja veehooldusruumid</v>
      </c>
    </row>
    <row r="20" spans="1:4" x14ac:dyDescent="0.3">
      <c r="A20" s="45" t="s">
        <v>138</v>
      </c>
      <c r="B20" s="45" t="s">
        <v>77</v>
      </c>
      <c r="C20" s="45" t="s">
        <v>67</v>
      </c>
      <c r="D20" s="45" t="str">
        <f t="shared" si="0"/>
        <v>TEHNOPINDSamarõhukamber99 Liigitamata liiklus- ja tehnoruumid</v>
      </c>
    </row>
    <row r="21" spans="1:4" x14ac:dyDescent="0.3">
      <c r="A21" s="45" t="s">
        <v>139</v>
      </c>
      <c r="B21" s="45" t="s">
        <v>69</v>
      </c>
      <c r="C21" s="45" t="s">
        <v>67</v>
      </c>
      <c r="D21" s="45" t="str">
        <f t="shared" si="0"/>
        <v>TEHNOPINDSideruum/Nõrkvool97 Elektrotehnilised ruumid</v>
      </c>
    </row>
    <row r="22" spans="1:4" x14ac:dyDescent="0.3">
      <c r="A22" s="45" t="s">
        <v>139</v>
      </c>
      <c r="B22" s="45" t="s">
        <v>77</v>
      </c>
      <c r="C22" s="45" t="s">
        <v>67</v>
      </c>
      <c r="D22" s="45" t="str">
        <f t="shared" si="0"/>
        <v>TEHNOPINDSideruum/Nõrkvool99 Liigitamata liiklus- ja tehnoruumid</v>
      </c>
    </row>
    <row r="23" spans="1:4" x14ac:dyDescent="0.3">
      <c r="A23" s="45" t="s">
        <v>79</v>
      </c>
      <c r="B23" s="45" t="s">
        <v>80</v>
      </c>
      <c r="C23" s="45" t="s">
        <v>67</v>
      </c>
      <c r="D23" s="45" t="str">
        <f t="shared" si="0"/>
        <v>TEHNOPINDSoojasõlm94 Kütte- ja veehooldusruumid</v>
      </c>
    </row>
    <row r="24" spans="1:4" x14ac:dyDescent="0.3">
      <c r="A24" s="45" t="s">
        <v>140</v>
      </c>
      <c r="B24" s="45" t="s">
        <v>80</v>
      </c>
      <c r="C24" s="45" t="s">
        <v>67</v>
      </c>
      <c r="D24" s="45" t="str">
        <f t="shared" si="0"/>
        <v>TEHNOPINDSprinkler/Tuletõrje pump94 Kütte- ja veehooldusruumid</v>
      </c>
    </row>
    <row r="25" spans="1:4" x14ac:dyDescent="0.3">
      <c r="A25" s="45" t="s">
        <v>140</v>
      </c>
      <c r="B25" s="45" t="s">
        <v>77</v>
      </c>
      <c r="C25" s="45" t="s">
        <v>67</v>
      </c>
      <c r="D25" s="45" t="str">
        <f t="shared" si="0"/>
        <v>TEHNOPINDSprinkler/Tuletõrje pump99 Liigitamata liiklus- ja tehnoruumid</v>
      </c>
    </row>
    <row r="26" spans="1:4" x14ac:dyDescent="0.3">
      <c r="A26" s="45" t="s">
        <v>141</v>
      </c>
      <c r="B26" s="45" t="s">
        <v>69</v>
      </c>
      <c r="C26" s="45" t="s">
        <v>67</v>
      </c>
      <c r="D26" s="45" t="str">
        <f t="shared" si="0"/>
        <v>TEHNOPINDUPS-ruum97 Elektrotehnilised ruumid</v>
      </c>
    </row>
    <row r="27" spans="1:4" x14ac:dyDescent="0.3">
      <c r="A27" s="45" t="s">
        <v>141</v>
      </c>
      <c r="B27" s="45" t="s">
        <v>77</v>
      </c>
      <c r="C27" s="45" t="s">
        <v>67</v>
      </c>
      <c r="D27" s="45" t="str">
        <f t="shared" si="0"/>
        <v>TEHNOPINDUPS-ruum99 Liigitamata liiklus- ja tehnoruumid</v>
      </c>
    </row>
    <row r="28" spans="1:4" x14ac:dyDescent="0.3">
      <c r="A28" s="45" t="s">
        <v>142</v>
      </c>
      <c r="B28" s="45" t="s">
        <v>80</v>
      </c>
      <c r="C28" s="45" t="s">
        <v>67</v>
      </c>
      <c r="D28" s="45" t="str">
        <f t="shared" si="0"/>
        <v>TEHNOPINDVeemõõdusõlm94 Kütte- ja veehooldusruumid</v>
      </c>
    </row>
    <row r="29" spans="1:4" x14ac:dyDescent="0.3">
      <c r="A29" s="45" t="s">
        <v>73</v>
      </c>
      <c r="B29" s="45" t="s">
        <v>74</v>
      </c>
      <c r="C29" s="45" t="s">
        <v>67</v>
      </c>
      <c r="D29" s="45" t="str">
        <f t="shared" si="0"/>
        <v>TEHNOPINDVent ruum96 Ventilatsiooniruumid</v>
      </c>
    </row>
    <row r="30" spans="1:4" x14ac:dyDescent="0.3">
      <c r="A30" s="45" t="s">
        <v>143</v>
      </c>
      <c r="B30" s="45" t="s">
        <v>74</v>
      </c>
      <c r="C30" s="45" t="s">
        <v>67</v>
      </c>
      <c r="D30" s="45" t="str">
        <f t="shared" si="0"/>
        <v>TEHNOPINDÕhuvõtukamber96 Ventilatsiooniruumid</v>
      </c>
    </row>
    <row r="31" spans="1:4" x14ac:dyDescent="0.3">
      <c r="A31" s="45" t="s">
        <v>144</v>
      </c>
      <c r="B31" s="45" t="s">
        <v>87</v>
      </c>
      <c r="C31" s="45" t="s">
        <v>85</v>
      </c>
      <c r="D31" s="45" t="str">
        <f t="shared" si="0"/>
        <v>VERTIKAALSETE ÜHENDUSTEEDE PINDLift92 Vertikaalliiklusruumid</v>
      </c>
    </row>
    <row r="32" spans="1:4" x14ac:dyDescent="0.3">
      <c r="A32" s="45" t="s">
        <v>145</v>
      </c>
      <c r="B32" s="45" t="s">
        <v>87</v>
      </c>
      <c r="C32" s="45" t="s">
        <v>85</v>
      </c>
      <c r="D32" s="45" t="str">
        <f t="shared" si="0"/>
        <v>VERTIKAALSETE ÜHENDUSTEEDE PINDŠaht92 Vertikaalliiklusruumid</v>
      </c>
    </row>
    <row r="33" spans="1:4" x14ac:dyDescent="0.3">
      <c r="A33" s="45" t="s">
        <v>86</v>
      </c>
      <c r="B33" s="45" t="s">
        <v>87</v>
      </c>
      <c r="C33" s="45" t="s">
        <v>85</v>
      </c>
      <c r="D33" s="45" t="str">
        <f t="shared" si="0"/>
        <v>VERTIKAALSETE ÜHENDUSTEEDE PINDTrepp/Trepikoda92 Vertikaalliiklusruumid</v>
      </c>
    </row>
    <row r="34" spans="1:4" x14ac:dyDescent="0.3">
      <c r="A34" s="45" t="s">
        <v>146</v>
      </c>
      <c r="B34" s="45" t="s">
        <v>64</v>
      </c>
      <c r="C34" s="45" t="s">
        <v>57</v>
      </c>
      <c r="D34" s="45" t="str">
        <f t="shared" si="0"/>
        <v>ÜÜRITAV PINDAatrium/Fuajee91 Horisontaalliiklusruumid</v>
      </c>
    </row>
    <row r="35" spans="1:4" x14ac:dyDescent="0.3">
      <c r="A35" s="45" t="s">
        <v>103</v>
      </c>
      <c r="B35" s="45" t="s">
        <v>104</v>
      </c>
      <c r="C35" s="45" t="s">
        <v>57</v>
      </c>
      <c r="D35" s="45" t="str">
        <f t="shared" si="0"/>
        <v>ÜÜRITAV PINDAbiruum23 Äriruumide abiruumid</v>
      </c>
    </row>
    <row r="36" spans="1:4" x14ac:dyDescent="0.3">
      <c r="A36" s="45" t="s">
        <v>114</v>
      </c>
      <c r="B36" s="45" t="s">
        <v>115</v>
      </c>
      <c r="C36" s="45" t="s">
        <v>57</v>
      </c>
      <c r="D36" s="45" t="str">
        <f t="shared" si="0"/>
        <v>ÜÜRITAV PINDArhiiv53 Arhiivid</v>
      </c>
    </row>
    <row r="37" spans="1:4" x14ac:dyDescent="0.3">
      <c r="A37" s="45" t="s">
        <v>147</v>
      </c>
      <c r="B37" s="45" t="s">
        <v>148</v>
      </c>
      <c r="C37" s="45" t="s">
        <v>57</v>
      </c>
      <c r="D37" s="45" t="str">
        <f t="shared" si="0"/>
        <v>ÜÜRITAV PINDAuditoorium34 Auditooriumid</v>
      </c>
    </row>
    <row r="38" spans="1:4" x14ac:dyDescent="0.3">
      <c r="A38" s="45" t="s">
        <v>149</v>
      </c>
      <c r="B38" s="45" t="s">
        <v>150</v>
      </c>
      <c r="C38" s="45" t="s">
        <v>57</v>
      </c>
      <c r="D38" s="45" t="str">
        <f t="shared" si="0"/>
        <v>ÜÜRITAV PINDAutopesula85 Pesumaja</v>
      </c>
    </row>
    <row r="39" spans="1:4" x14ac:dyDescent="0.3">
      <c r="A39" s="45" t="s">
        <v>151</v>
      </c>
      <c r="B39" s="45" t="s">
        <v>152</v>
      </c>
      <c r="C39" s="45" t="s">
        <v>57</v>
      </c>
      <c r="D39" s="45" t="str">
        <f t="shared" si="0"/>
        <v>ÜÜRITAV PINDDesokamber49 Ruumigrupi liigitamata eriruumid</v>
      </c>
    </row>
    <row r="40" spans="1:4" x14ac:dyDescent="0.3">
      <c r="A40" s="45" t="s">
        <v>153</v>
      </c>
      <c r="B40" s="45" t="s">
        <v>115</v>
      </c>
      <c r="C40" s="45" t="s">
        <v>57</v>
      </c>
      <c r="D40" s="45" t="str">
        <f t="shared" si="0"/>
        <v>ÜÜRITAV PINDDokumendihoidla53 Arhiivid</v>
      </c>
    </row>
    <row r="41" spans="1:4" x14ac:dyDescent="0.3">
      <c r="A41" s="45" t="s">
        <v>153</v>
      </c>
      <c r="B41" s="45" t="s">
        <v>59</v>
      </c>
      <c r="C41" s="45" t="s">
        <v>57</v>
      </c>
      <c r="D41" s="45" t="str">
        <f t="shared" si="0"/>
        <v>ÜÜRITAV PINDDokumendihoidla59 Liigitamata hoiuruumid</v>
      </c>
    </row>
    <row r="42" spans="1:4" x14ac:dyDescent="0.3">
      <c r="A42" s="45" t="s">
        <v>63</v>
      </c>
      <c r="B42" s="45" t="s">
        <v>64</v>
      </c>
      <c r="C42" s="45" t="s">
        <v>57</v>
      </c>
      <c r="D42" s="45" t="str">
        <f t="shared" si="0"/>
        <v>ÜÜRITAV PINDEesruum91 Horisontaalliiklusruumid</v>
      </c>
    </row>
    <row r="43" spans="1:4" x14ac:dyDescent="0.3">
      <c r="A43" s="45" t="s">
        <v>154</v>
      </c>
      <c r="B43" s="45" t="s">
        <v>155</v>
      </c>
      <c r="C43" s="45" t="s">
        <v>57</v>
      </c>
      <c r="D43" s="45" t="str">
        <f t="shared" si="0"/>
        <v>ÜÜRITAV PINDEluruum11 Korterid tubade arvu järgi</v>
      </c>
    </row>
    <row r="44" spans="1:4" x14ac:dyDescent="0.3">
      <c r="A44" s="45" t="s">
        <v>154</v>
      </c>
      <c r="B44" s="45" t="s">
        <v>156</v>
      </c>
      <c r="C44" s="45" t="s">
        <v>57</v>
      </c>
      <c r="D44" s="45" t="str">
        <f t="shared" si="0"/>
        <v>ÜÜRITAV PINDEluruum12 Eluruumid eraldi</v>
      </c>
    </row>
    <row r="45" spans="1:4" x14ac:dyDescent="0.3">
      <c r="A45" s="45" t="s">
        <v>154</v>
      </c>
      <c r="B45" s="45" t="s">
        <v>157</v>
      </c>
      <c r="C45" s="45" t="s">
        <v>57</v>
      </c>
      <c r="D45" s="45" t="str">
        <f t="shared" si="0"/>
        <v>ÜÜRITAV PINDEluruum13 Majutusruumid</v>
      </c>
    </row>
    <row r="46" spans="1:4" x14ac:dyDescent="0.3">
      <c r="A46" s="45" t="s">
        <v>154</v>
      </c>
      <c r="B46" s="45" t="s">
        <v>158</v>
      </c>
      <c r="C46" s="45" t="s">
        <v>57</v>
      </c>
      <c r="D46" s="45" t="str">
        <f t="shared" si="0"/>
        <v>ÜÜRITAV PINDEluruum15 Ühiselamutoad</v>
      </c>
    </row>
    <row r="47" spans="1:4" x14ac:dyDescent="0.3">
      <c r="A47" s="45" t="s">
        <v>154</v>
      </c>
      <c r="B47" s="45" t="s">
        <v>159</v>
      </c>
      <c r="C47" s="45" t="s">
        <v>57</v>
      </c>
      <c r="D47" s="45" t="str">
        <f t="shared" si="0"/>
        <v>ÜÜRITAV PINDEluruum16 Hotellitoad</v>
      </c>
    </row>
    <row r="48" spans="1:4" x14ac:dyDescent="0.3">
      <c r="A48" s="45" t="s">
        <v>154</v>
      </c>
      <c r="B48" s="45" t="s">
        <v>160</v>
      </c>
      <c r="C48" s="45" t="s">
        <v>57</v>
      </c>
      <c r="D48" s="45" t="str">
        <f t="shared" si="0"/>
        <v>ÜÜRITAV PINDEluruum17 Kasarmutoad</v>
      </c>
    </row>
    <row r="49" spans="1:4" x14ac:dyDescent="0.3">
      <c r="A49" s="45" t="s">
        <v>154</v>
      </c>
      <c r="B49" s="45" t="s">
        <v>161</v>
      </c>
      <c r="C49" s="45" t="s">
        <v>57</v>
      </c>
      <c r="D49" s="45" t="str">
        <f t="shared" si="0"/>
        <v>ÜÜRITAV PINDEluruum18 Magamissaalid</v>
      </c>
    </row>
    <row r="50" spans="1:4" x14ac:dyDescent="0.3">
      <c r="A50" s="45" t="s">
        <v>154</v>
      </c>
      <c r="B50" s="45" t="s">
        <v>162</v>
      </c>
      <c r="C50" s="45" t="s">
        <v>57</v>
      </c>
      <c r="D50" s="45" t="str">
        <f t="shared" si="0"/>
        <v>ÜÜRITAV PINDEluruum19 Liigitamata eluruumid</v>
      </c>
    </row>
    <row r="51" spans="1:4" x14ac:dyDescent="0.3">
      <c r="A51" s="45" t="s">
        <v>163</v>
      </c>
      <c r="B51" s="45" t="s">
        <v>152</v>
      </c>
      <c r="C51" s="45" t="s">
        <v>57</v>
      </c>
      <c r="D51" s="45" t="str">
        <f t="shared" si="0"/>
        <v>ÜÜRITAV PINDEriotstarbeline ruum49 Ruumigrupi liigitamata eriruumid</v>
      </c>
    </row>
    <row r="52" spans="1:4" x14ac:dyDescent="0.3">
      <c r="A52" s="45" t="s">
        <v>164</v>
      </c>
      <c r="B52" s="45" t="s">
        <v>165</v>
      </c>
      <c r="C52" s="45" t="s">
        <v>57</v>
      </c>
      <c r="D52" s="45" t="str">
        <f t="shared" si="0"/>
        <v>ÜÜRITAV PINDGaraaž55 Garaažid</v>
      </c>
    </row>
    <row r="53" spans="1:4" x14ac:dyDescent="0.3">
      <c r="A53" s="45" t="s">
        <v>166</v>
      </c>
      <c r="B53" s="45" t="s">
        <v>167</v>
      </c>
      <c r="C53" s="45" t="s">
        <v>57</v>
      </c>
      <c r="D53" s="45" t="str">
        <f t="shared" si="0"/>
        <v>ÜÜRITAV PINDGarderoob51 Garderoobiruumid</v>
      </c>
    </row>
    <row r="54" spans="1:4" x14ac:dyDescent="0.3">
      <c r="A54" s="45" t="s">
        <v>58</v>
      </c>
      <c r="B54" s="45" t="s">
        <v>168</v>
      </c>
      <c r="C54" s="45" t="s">
        <v>57</v>
      </c>
      <c r="D54" s="45" t="str">
        <f t="shared" si="0"/>
        <v>ÜÜRITAV PINDHoiuruum/Ladu52 Laod</v>
      </c>
    </row>
    <row r="55" spans="1:4" x14ac:dyDescent="0.3">
      <c r="A55" s="45" t="s">
        <v>58</v>
      </c>
      <c r="B55" s="45" t="s">
        <v>59</v>
      </c>
      <c r="C55" s="45" t="s">
        <v>57</v>
      </c>
      <c r="D55" s="45" t="str">
        <f t="shared" si="0"/>
        <v>ÜÜRITAV PINDHoiuruum/Ladu59 Liigitamata hoiuruumid</v>
      </c>
    </row>
    <row r="56" spans="1:4" x14ac:dyDescent="0.3">
      <c r="A56" s="45" t="s">
        <v>169</v>
      </c>
      <c r="B56" s="45" t="s">
        <v>59</v>
      </c>
      <c r="C56" s="45" t="s">
        <v>57</v>
      </c>
      <c r="D56" s="45" t="str">
        <f t="shared" si="0"/>
        <v>ÜÜRITAV PINDJalgrataste hoidla59 Liigitamata hoiuruumid</v>
      </c>
    </row>
    <row r="57" spans="1:4" x14ac:dyDescent="0.3">
      <c r="A57" s="45" t="s">
        <v>170</v>
      </c>
      <c r="B57" s="45" t="s">
        <v>171</v>
      </c>
      <c r="C57" s="45" t="s">
        <v>57</v>
      </c>
      <c r="D57" s="45" t="str">
        <f t="shared" si="0"/>
        <v>ÜÜRITAV PINDJäätmed87 Jäätmehooldusruumid</v>
      </c>
    </row>
    <row r="58" spans="1:4" x14ac:dyDescent="0.3">
      <c r="A58" s="46" t="s">
        <v>172</v>
      </c>
      <c r="B58" s="45" t="s">
        <v>152</v>
      </c>
      <c r="C58" s="45" t="s">
        <v>57</v>
      </c>
      <c r="D58" s="45" t="str">
        <f t="shared" si="0"/>
        <v>ÜÜRITAV PINDKaaluruum49 Ruumigrupi liigitamata eriruumid</v>
      </c>
    </row>
    <row r="59" spans="1:4" x14ac:dyDescent="0.3">
      <c r="A59" s="45" t="s">
        <v>97</v>
      </c>
      <c r="B59" s="45" t="s">
        <v>98</v>
      </c>
      <c r="C59" s="45" t="s">
        <v>57</v>
      </c>
      <c r="D59" s="45" t="str">
        <f t="shared" si="0"/>
        <v>ÜÜRITAV PINDKabinet/Büroo21 Bürooruumid</v>
      </c>
    </row>
    <row r="60" spans="1:4" x14ac:dyDescent="0.3">
      <c r="A60" s="45" t="s">
        <v>97</v>
      </c>
      <c r="B60" s="45" t="s">
        <v>173</v>
      </c>
      <c r="C60" s="45" t="s">
        <v>57</v>
      </c>
      <c r="D60" s="45" t="str">
        <f t="shared" si="0"/>
        <v>ÜÜRITAV PINDKabinet/Büroo22 Äriruumid</v>
      </c>
    </row>
    <row r="61" spans="1:4" x14ac:dyDescent="0.3">
      <c r="A61" s="45" t="s">
        <v>174</v>
      </c>
      <c r="B61" s="45" t="s">
        <v>59</v>
      </c>
      <c r="C61" s="45" t="s">
        <v>57</v>
      </c>
      <c r="D61" s="45" t="str">
        <f t="shared" si="0"/>
        <v>ÜÜRITAV PINDKelder59 Liigitamata hoiuruumid</v>
      </c>
    </row>
    <row r="62" spans="1:4" x14ac:dyDescent="0.3">
      <c r="A62" s="45" t="s">
        <v>174</v>
      </c>
      <c r="B62" s="45" t="s">
        <v>175</v>
      </c>
      <c r="C62" s="45" t="s">
        <v>57</v>
      </c>
      <c r="D62" s="45" t="str">
        <f t="shared" si="0"/>
        <v>ÜÜRITAV PINDKelder82 Kinnistu juurde kuuluvad laod</v>
      </c>
    </row>
    <row r="63" spans="1:4" x14ac:dyDescent="0.3">
      <c r="A63" s="45" t="s">
        <v>174</v>
      </c>
      <c r="B63" s="45" t="s">
        <v>176</v>
      </c>
      <c r="C63" s="45" t="s">
        <v>57</v>
      </c>
      <c r="D63" s="45" t="str">
        <f t="shared" si="0"/>
        <v>ÜÜRITAV PINDKelder88 Kinnistu eriruumid</v>
      </c>
    </row>
    <row r="64" spans="1:4" x14ac:dyDescent="0.3">
      <c r="A64" s="45" t="s">
        <v>177</v>
      </c>
      <c r="B64" s="45" t="s">
        <v>59</v>
      </c>
      <c r="C64" s="45" t="s">
        <v>57</v>
      </c>
      <c r="D64" s="45" t="str">
        <f t="shared" si="0"/>
        <v>ÜÜRITAV PINDKemikaalid59 Liigitamata hoiuruumid</v>
      </c>
    </row>
    <row r="65" spans="1:4" x14ac:dyDescent="0.3">
      <c r="A65" s="45" t="s">
        <v>178</v>
      </c>
      <c r="B65" s="45" t="s">
        <v>162</v>
      </c>
      <c r="C65" s="45" t="s">
        <v>57</v>
      </c>
      <c r="D65" s="45" t="str">
        <f t="shared" si="0"/>
        <v>ÜÜRITAV PINDKinnipidamisruum19 Liigitamata eluruumid</v>
      </c>
    </row>
    <row r="66" spans="1:4" x14ac:dyDescent="0.3">
      <c r="A66" s="45" t="s">
        <v>178</v>
      </c>
      <c r="B66" s="45" t="s">
        <v>152</v>
      </c>
      <c r="C66" s="45" t="s">
        <v>57</v>
      </c>
      <c r="D66" s="45" t="str">
        <f t="shared" si="0"/>
        <v>ÜÜRITAV PINDKinnipidamisruum49 Ruumigrupi liigitamata eriruumid</v>
      </c>
    </row>
    <row r="67" spans="1:4" x14ac:dyDescent="0.3">
      <c r="A67" s="45" t="s">
        <v>179</v>
      </c>
      <c r="B67" s="45" t="s">
        <v>180</v>
      </c>
      <c r="C67" s="45" t="s">
        <v>57</v>
      </c>
      <c r="D67" s="45" t="str">
        <f t="shared" ref="D67:D120" si="1">C67&amp;A67&amp;B67</f>
        <v>ÜÜRITAV PINDKlassiruum31 Klassiruumid</v>
      </c>
    </row>
    <row r="68" spans="1:4" x14ac:dyDescent="0.3">
      <c r="A68" s="45" t="s">
        <v>181</v>
      </c>
      <c r="B68" s="45" t="s">
        <v>152</v>
      </c>
      <c r="C68" s="45" t="s">
        <v>57</v>
      </c>
      <c r="D68" s="45" t="str">
        <f t="shared" si="1"/>
        <v>ÜÜRITAV PINDKoeraruum49 Ruumigrupi liigitamata eriruumid</v>
      </c>
    </row>
    <row r="69" spans="1:4" x14ac:dyDescent="0.3">
      <c r="A69" s="45" t="s">
        <v>182</v>
      </c>
      <c r="B69" s="45" t="s">
        <v>98</v>
      </c>
      <c r="C69" s="45" t="s">
        <v>57</v>
      </c>
      <c r="D69" s="45" t="str">
        <f t="shared" si="1"/>
        <v>ÜÜRITAV PINDKohtusaal21 Bürooruumid</v>
      </c>
    </row>
    <row r="70" spans="1:4" x14ac:dyDescent="0.3">
      <c r="A70" s="45" t="s">
        <v>99</v>
      </c>
      <c r="B70" s="45" t="s">
        <v>64</v>
      </c>
      <c r="C70" s="45" t="s">
        <v>57</v>
      </c>
      <c r="D70" s="45" t="str">
        <f t="shared" si="1"/>
        <v>ÜÜRITAV PINDKoridor91 Horisontaalliiklusruumid</v>
      </c>
    </row>
    <row r="71" spans="1:4" x14ac:dyDescent="0.3">
      <c r="A71" s="45" t="s">
        <v>89</v>
      </c>
      <c r="B71" s="45" t="s">
        <v>90</v>
      </c>
      <c r="C71" s="45" t="s">
        <v>57</v>
      </c>
      <c r="D71" s="45" t="str">
        <f t="shared" si="1"/>
        <v>ÜÜRITAV PINDKoristus- ja hooldusruum86 Koristus- ja hooldusruumid</v>
      </c>
    </row>
    <row r="72" spans="1:4" x14ac:dyDescent="0.3">
      <c r="A72" s="46" t="s">
        <v>183</v>
      </c>
      <c r="B72" s="45" t="s">
        <v>184</v>
      </c>
      <c r="C72" s="45" t="s">
        <v>57</v>
      </c>
      <c r="D72" s="45" t="str">
        <f t="shared" si="1"/>
        <v>ÜÜRITAV PINDKöögi abiruum64 Köögiruumid</v>
      </c>
    </row>
    <row r="73" spans="1:4" x14ac:dyDescent="0.3">
      <c r="A73" s="45" t="s">
        <v>185</v>
      </c>
      <c r="B73" s="45" t="s">
        <v>186</v>
      </c>
      <c r="C73" s="45" t="s">
        <v>57</v>
      </c>
      <c r="D73" s="45" t="str">
        <f>C73&amp;A73&amp;B73</f>
        <v>ÜÜRITAV PINDKööginurk/Köök62 Töökoha söögitoad</v>
      </c>
    </row>
    <row r="74" spans="1:4" x14ac:dyDescent="0.3">
      <c r="A74" s="45" t="s">
        <v>185</v>
      </c>
      <c r="B74" s="45" t="s">
        <v>184</v>
      </c>
      <c r="C74" s="45" t="s">
        <v>57</v>
      </c>
      <c r="D74" s="45" t="str">
        <f t="shared" si="1"/>
        <v>ÜÜRITAV PINDKööginurk/Köök64 Köögiruumid</v>
      </c>
    </row>
    <row r="75" spans="1:4" x14ac:dyDescent="0.3">
      <c r="A75" s="46" t="s">
        <v>187</v>
      </c>
      <c r="B75" s="45" t="s">
        <v>188</v>
      </c>
      <c r="C75" s="45" t="s">
        <v>57</v>
      </c>
      <c r="D75" s="45" t="str">
        <f t="shared" si="1"/>
        <v>ÜÜRITAV PINDKülmik65 Köögi külmkambrid</v>
      </c>
    </row>
    <row r="76" spans="1:4" x14ac:dyDescent="0.3">
      <c r="A76" s="45" t="s">
        <v>189</v>
      </c>
      <c r="B76" s="45" t="s">
        <v>152</v>
      </c>
      <c r="C76" s="45" t="s">
        <v>57</v>
      </c>
      <c r="D76" s="45" t="str">
        <f t="shared" si="1"/>
        <v>ÜÜRITAV PINDLaadimisruum/-tsoon49 Ruumigrupi liigitamata eriruumid</v>
      </c>
    </row>
    <row r="77" spans="1:4" x14ac:dyDescent="0.3">
      <c r="A77" s="45" t="s">
        <v>190</v>
      </c>
      <c r="B77" s="45" t="s">
        <v>191</v>
      </c>
      <c r="C77" s="45" t="s">
        <v>57</v>
      </c>
      <c r="D77" s="45" t="str">
        <f t="shared" si="1"/>
        <v>ÜÜRITAV PINDLaboratoorium36 Laboratooriumiruumid</v>
      </c>
    </row>
    <row r="78" spans="1:4" x14ac:dyDescent="0.3">
      <c r="A78" s="45" t="s">
        <v>192</v>
      </c>
      <c r="B78" s="45" t="s">
        <v>152</v>
      </c>
      <c r="C78" s="45" t="s">
        <v>57</v>
      </c>
      <c r="D78" s="45" t="str">
        <f t="shared" si="1"/>
        <v>ÜÜRITAV PINDLahangusaal49 Ruumigrupi liigitamata eriruumid</v>
      </c>
    </row>
    <row r="79" spans="1:4" x14ac:dyDescent="0.3">
      <c r="A79" s="45" t="s">
        <v>193</v>
      </c>
      <c r="B79" s="45" t="s">
        <v>152</v>
      </c>
      <c r="C79" s="45" t="s">
        <v>57</v>
      </c>
      <c r="D79" s="45" t="str">
        <f t="shared" si="1"/>
        <v>ÜÜRITAV PINDLasketiir49 Ruumigrupi liigitamata eriruumid</v>
      </c>
    </row>
    <row r="80" spans="1:4" x14ac:dyDescent="0.3">
      <c r="A80" s="45" t="s">
        <v>194</v>
      </c>
      <c r="B80" s="45" t="s">
        <v>195</v>
      </c>
      <c r="C80" s="45" t="s">
        <v>57</v>
      </c>
      <c r="D80" s="45" t="str">
        <f t="shared" si="1"/>
        <v>ÜÜRITAV PINDLaut41 Tootmisruumid</v>
      </c>
    </row>
    <row r="81" spans="1:4" x14ac:dyDescent="0.3">
      <c r="A81" s="45" t="s">
        <v>194</v>
      </c>
      <c r="B81" s="46" t="s">
        <v>176</v>
      </c>
      <c r="C81" s="45" t="s">
        <v>57</v>
      </c>
      <c r="D81" s="45" t="str">
        <f t="shared" si="1"/>
        <v>ÜÜRITAV PINDLaut88 Kinnistu eriruumid</v>
      </c>
    </row>
    <row r="82" spans="1:4" x14ac:dyDescent="0.3">
      <c r="A82" s="45" t="s">
        <v>196</v>
      </c>
      <c r="B82" s="45" t="s">
        <v>197</v>
      </c>
      <c r="C82" s="45" t="s">
        <v>57</v>
      </c>
      <c r="D82" s="45" t="str">
        <f t="shared" si="1"/>
        <v>ÜÜRITAV PINDLava/Kino77 Klubi- ja harrastusruumid</v>
      </c>
    </row>
    <row r="83" spans="1:4" x14ac:dyDescent="0.3">
      <c r="A83" s="45" t="s">
        <v>198</v>
      </c>
      <c r="B83" s="45" t="s">
        <v>199</v>
      </c>
      <c r="C83" s="45" t="s">
        <v>57</v>
      </c>
      <c r="D83" s="45" t="str">
        <f t="shared" si="1"/>
        <v>ÜÜRITAV PINDLeiliruum74 Leiliruumid</v>
      </c>
    </row>
    <row r="84" spans="1:4" x14ac:dyDescent="0.3">
      <c r="A84" s="45" t="s">
        <v>200</v>
      </c>
      <c r="B84" s="45" t="s">
        <v>106</v>
      </c>
      <c r="C84" s="45" t="s">
        <v>57</v>
      </c>
      <c r="D84" s="45" t="str">
        <f t="shared" si="1"/>
        <v>ÜÜRITAV PINDLüüs83 Sissepääsuruumid</v>
      </c>
    </row>
    <row r="85" spans="1:4" x14ac:dyDescent="0.3">
      <c r="A85" s="45" t="s">
        <v>200</v>
      </c>
      <c r="B85" s="45" t="s">
        <v>64</v>
      </c>
      <c r="C85" s="45" t="s">
        <v>57</v>
      </c>
      <c r="D85" s="45" t="str">
        <f t="shared" si="1"/>
        <v>ÜÜRITAV PINDLüüs91 Horisontaalliiklusruumid</v>
      </c>
    </row>
    <row r="86" spans="1:4" x14ac:dyDescent="0.3">
      <c r="A86" s="45" t="s">
        <v>201</v>
      </c>
      <c r="B86" s="45" t="s">
        <v>98</v>
      </c>
      <c r="C86" s="45" t="s">
        <v>57</v>
      </c>
      <c r="D86" s="45" t="str">
        <f t="shared" si="1"/>
        <v>ÜÜRITAV PINDNõupidamise ruum21 Bürooruumid</v>
      </c>
    </row>
    <row r="87" spans="1:4" x14ac:dyDescent="0.3">
      <c r="A87" s="45" t="s">
        <v>202</v>
      </c>
      <c r="B87" s="45" t="s">
        <v>203</v>
      </c>
      <c r="C87" s="45" t="s">
        <v>57</v>
      </c>
      <c r="D87" s="45" t="str">
        <f t="shared" si="1"/>
        <v>ÜÜRITAV PINDNäitusesaal/Muuseum46 Kultuuriasutuste ruumid</v>
      </c>
    </row>
    <row r="88" spans="1:4" x14ac:dyDescent="0.3">
      <c r="A88" s="45" t="s">
        <v>204</v>
      </c>
      <c r="B88" s="45" t="s">
        <v>173</v>
      </c>
      <c r="C88" s="45" t="s">
        <v>57</v>
      </c>
      <c r="D88" s="45" t="str">
        <f t="shared" si="1"/>
        <v>ÜÜRITAV PINDOoteruum/Teenindusruum22 Äriruumid</v>
      </c>
    </row>
    <row r="89" spans="1:4" x14ac:dyDescent="0.3">
      <c r="A89" s="45" t="s">
        <v>204</v>
      </c>
      <c r="B89" s="45" t="s">
        <v>205</v>
      </c>
      <c r="C89" s="45" t="s">
        <v>57</v>
      </c>
      <c r="D89" s="45" t="str">
        <f t="shared" si="1"/>
        <v>ÜÜRITAV PINDOoteruum/Teenindusruum84 Avalikud teenindusruumid</v>
      </c>
    </row>
    <row r="90" spans="1:4" x14ac:dyDescent="0.3">
      <c r="A90" s="45" t="s">
        <v>206</v>
      </c>
      <c r="B90" s="45" t="s">
        <v>165</v>
      </c>
      <c r="C90" s="45" t="s">
        <v>57</v>
      </c>
      <c r="D90" s="45" t="str">
        <f t="shared" si="1"/>
        <v>ÜÜRITAV PINDParkla55 Garaažid</v>
      </c>
    </row>
    <row r="91" spans="1:4" x14ac:dyDescent="0.3">
      <c r="A91" s="45" t="s">
        <v>206</v>
      </c>
      <c r="B91" s="45" t="s">
        <v>207</v>
      </c>
      <c r="C91" s="45" t="s">
        <v>57</v>
      </c>
      <c r="D91" s="45" t="str">
        <f t="shared" si="1"/>
        <v>ÜÜRITAV PINDParkla89 Liigitamata ühisruumid</v>
      </c>
    </row>
    <row r="92" spans="1:4" x14ac:dyDescent="0.3">
      <c r="A92" s="45" t="s">
        <v>107</v>
      </c>
      <c r="B92" s="45" t="s">
        <v>108</v>
      </c>
      <c r="C92" s="45" t="s">
        <v>57</v>
      </c>
      <c r="D92" s="45" t="str">
        <f t="shared" si="1"/>
        <v>ÜÜRITAV PINDPesuruum72 Pesuruumid</v>
      </c>
    </row>
    <row r="93" spans="1:4" x14ac:dyDescent="0.3">
      <c r="A93" s="45" t="s">
        <v>82</v>
      </c>
      <c r="B93" s="45" t="s">
        <v>208</v>
      </c>
      <c r="C93" s="45" t="s">
        <v>57</v>
      </c>
      <c r="D93" s="45" t="str">
        <f t="shared" si="1"/>
        <v>ÜÜRITAV PINDPuhkeruum48 Puhke- ja huvialaruumid</v>
      </c>
    </row>
    <row r="94" spans="1:4" x14ac:dyDescent="0.3">
      <c r="A94" s="45" t="s">
        <v>82</v>
      </c>
      <c r="B94" s="45" t="s">
        <v>83</v>
      </c>
      <c r="C94" s="45" t="s">
        <v>57</v>
      </c>
      <c r="D94" s="45" t="str">
        <f t="shared" si="1"/>
        <v>ÜÜRITAV PINDPuhkeruum75 Puhketoad</v>
      </c>
    </row>
    <row r="95" spans="1:4" x14ac:dyDescent="0.3">
      <c r="A95" s="45" t="s">
        <v>209</v>
      </c>
      <c r="B95" s="45" t="s">
        <v>207</v>
      </c>
      <c r="C95" s="45" t="s">
        <v>57</v>
      </c>
      <c r="D95" s="45" t="str">
        <f t="shared" si="1"/>
        <v>ÜÜRITAV PINDPööning/Katusealune89 Liigitamata ühisruumid</v>
      </c>
    </row>
    <row r="96" spans="1:4" x14ac:dyDescent="0.3">
      <c r="A96" s="45" t="s">
        <v>210</v>
      </c>
      <c r="B96" s="45" t="s">
        <v>211</v>
      </c>
      <c r="C96" s="45" t="s">
        <v>57</v>
      </c>
      <c r="D96" s="45" t="str">
        <f t="shared" si="1"/>
        <v>ÜÜRITAV PINDRaamatukogu39 Liigitamata õpperuumid</v>
      </c>
    </row>
    <row r="97" spans="1:4" x14ac:dyDescent="0.3">
      <c r="A97" s="45" t="s">
        <v>212</v>
      </c>
      <c r="B97" s="45" t="s">
        <v>59</v>
      </c>
      <c r="C97" s="45" t="s">
        <v>57</v>
      </c>
      <c r="D97" s="45" t="str">
        <f t="shared" si="1"/>
        <v>ÜÜRITAV PINDRelvaruum59 Liigitamata hoiuruumid</v>
      </c>
    </row>
    <row r="98" spans="1:4" x14ac:dyDescent="0.3">
      <c r="A98" s="45" t="s">
        <v>213</v>
      </c>
      <c r="B98" s="45" t="s">
        <v>214</v>
      </c>
      <c r="C98" s="45" t="s">
        <v>57</v>
      </c>
      <c r="D98" s="45" t="str">
        <f t="shared" si="1"/>
        <v>ÜÜRITAV PINDRiietusruum71 Riietusruumid</v>
      </c>
    </row>
    <row r="99" spans="1:4" x14ac:dyDescent="0.3">
      <c r="A99" s="45" t="s">
        <v>101</v>
      </c>
      <c r="B99" s="45" t="s">
        <v>102</v>
      </c>
      <c r="C99" s="45" t="s">
        <v>57</v>
      </c>
      <c r="D99" s="45" t="str">
        <f t="shared" si="1"/>
        <v>ÜÜRITAV PINDSaal33 Loengusaalid</v>
      </c>
    </row>
    <row r="100" spans="1:4" x14ac:dyDescent="0.3">
      <c r="A100" s="45" t="s">
        <v>101</v>
      </c>
      <c r="B100" s="45" t="s">
        <v>148</v>
      </c>
      <c r="C100" s="45" t="s">
        <v>57</v>
      </c>
      <c r="D100" s="45" t="str">
        <f t="shared" si="1"/>
        <v>ÜÜRITAV PINDSaal34 Auditooriumid</v>
      </c>
    </row>
    <row r="101" spans="1:4" x14ac:dyDescent="0.3">
      <c r="A101" s="45" t="s">
        <v>215</v>
      </c>
      <c r="B101" s="45" t="s">
        <v>216</v>
      </c>
      <c r="C101" s="45" t="s">
        <v>57</v>
      </c>
      <c r="D101" s="45" t="str">
        <f t="shared" si="1"/>
        <v>ÜÜRITAV PINDSakraalruum45 Sakraalruumid</v>
      </c>
    </row>
    <row r="102" spans="1:4" x14ac:dyDescent="0.3">
      <c r="A102" s="45" t="s">
        <v>217</v>
      </c>
      <c r="B102" s="45" t="s">
        <v>173</v>
      </c>
      <c r="C102" s="45" t="s">
        <v>57</v>
      </c>
      <c r="D102" s="45" t="str">
        <f t="shared" si="1"/>
        <v>ÜÜRITAV PINDSalong22 Äriruumid</v>
      </c>
    </row>
    <row r="103" spans="1:4" x14ac:dyDescent="0.3">
      <c r="A103" s="45" t="s">
        <v>116</v>
      </c>
      <c r="B103" s="45" t="s">
        <v>104</v>
      </c>
      <c r="C103" s="45" t="s">
        <v>57</v>
      </c>
      <c r="D103" s="45" t="str">
        <f t="shared" si="1"/>
        <v>ÜÜRITAV PINDServer23 Äriruumide abiruumid</v>
      </c>
    </row>
    <row r="104" spans="1:4" x14ac:dyDescent="0.3">
      <c r="A104" s="45" t="s">
        <v>218</v>
      </c>
      <c r="B104" s="45" t="s">
        <v>219</v>
      </c>
      <c r="C104" s="45" t="s">
        <v>57</v>
      </c>
      <c r="D104" s="45" t="str">
        <f t="shared" si="1"/>
        <v>ÜÜRITAV PINDSpordiruum/-saal47 Spordiruumid</v>
      </c>
    </row>
    <row r="105" spans="1:4" x14ac:dyDescent="0.3">
      <c r="A105" s="45" t="s">
        <v>220</v>
      </c>
      <c r="B105" s="45" t="s">
        <v>173</v>
      </c>
      <c r="C105" s="45" t="s">
        <v>57</v>
      </c>
      <c r="D105" s="45" t="str">
        <f t="shared" si="1"/>
        <v>ÜÜRITAV PINDStuudio22 Äriruumid</v>
      </c>
    </row>
    <row r="106" spans="1:4" x14ac:dyDescent="0.3">
      <c r="A106" s="45" t="s">
        <v>221</v>
      </c>
      <c r="B106" s="45" t="s">
        <v>222</v>
      </c>
      <c r="C106" s="45" t="s">
        <v>57</v>
      </c>
      <c r="D106" s="45" t="str">
        <f t="shared" si="1"/>
        <v>ÜÜRITAV PINDSuitsetamise ruum79 Liigitamata sotsiaal- ja puhkeruumid</v>
      </c>
    </row>
    <row r="107" spans="1:4" x14ac:dyDescent="0.3">
      <c r="A107" s="45" t="s">
        <v>223</v>
      </c>
      <c r="B107" s="45" t="s">
        <v>224</v>
      </c>
      <c r="C107" s="45" t="s">
        <v>57</v>
      </c>
      <c r="D107" s="45" t="str">
        <f t="shared" si="1"/>
        <v>ÜÜRITAV PINDSöökla/Kohvik61 Toitlustusruumid</v>
      </c>
    </row>
    <row r="108" spans="1:4" x14ac:dyDescent="0.3">
      <c r="A108" s="45" t="s">
        <v>225</v>
      </c>
      <c r="B108" s="45" t="s">
        <v>207</v>
      </c>
      <c r="C108" s="45" t="s">
        <v>57</v>
      </c>
      <c r="D108" s="45" t="str">
        <f t="shared" si="1"/>
        <v>ÜÜRITAV PINDTalveaed89 Liigitamata ühisruumid</v>
      </c>
    </row>
    <row r="109" spans="1:4" x14ac:dyDescent="0.3">
      <c r="A109" s="45" t="s">
        <v>226</v>
      </c>
      <c r="B109" s="45" t="s">
        <v>227</v>
      </c>
      <c r="C109" s="45" t="s">
        <v>57</v>
      </c>
      <c r="D109" s="45" t="str">
        <f t="shared" si="1"/>
        <v>ÜÜRITAV PINDTervishoiuruum42 Tervishoiuruumid</v>
      </c>
    </row>
    <row r="110" spans="1:4" x14ac:dyDescent="0.3">
      <c r="A110" s="45" t="s">
        <v>228</v>
      </c>
      <c r="B110" s="45" t="s">
        <v>207</v>
      </c>
      <c r="C110" s="45" t="s">
        <v>57</v>
      </c>
      <c r="D110" s="45" t="str">
        <f t="shared" si="1"/>
        <v>ÜÜRITAV PINDTorn/Platvorm89 Liigitamata ühisruumid</v>
      </c>
    </row>
    <row r="111" spans="1:4" x14ac:dyDescent="0.3">
      <c r="A111" s="45" t="s">
        <v>229</v>
      </c>
      <c r="B111" s="45" t="s">
        <v>87</v>
      </c>
      <c r="C111" s="45" t="s">
        <v>57</v>
      </c>
      <c r="D111" s="45" t="str">
        <f t="shared" si="1"/>
        <v>ÜÜRITAV PINDTorulifti ruum92 Vertikaalliiklusruumid</v>
      </c>
    </row>
    <row r="112" spans="1:4" x14ac:dyDescent="0.3">
      <c r="A112" s="45" t="s">
        <v>105</v>
      </c>
      <c r="B112" s="45" t="s">
        <v>106</v>
      </c>
      <c r="C112" s="45" t="s">
        <v>57</v>
      </c>
      <c r="D112" s="45" t="str">
        <f t="shared" si="1"/>
        <v>ÜÜRITAV PINDTuulekoda83 Sissepääsuruumid</v>
      </c>
    </row>
    <row r="113" spans="1:4" x14ac:dyDescent="0.3">
      <c r="A113" s="45" t="s">
        <v>230</v>
      </c>
      <c r="B113" s="45" t="s">
        <v>231</v>
      </c>
      <c r="C113" s="45" t="s">
        <v>57</v>
      </c>
      <c r="D113" s="45" t="str">
        <f t="shared" si="1"/>
        <v>ÜÜRITAV PINDTöökoda35 Kutseõppeasutuse töökojad</v>
      </c>
    </row>
    <row r="114" spans="1:4" x14ac:dyDescent="0.3">
      <c r="A114" s="45" t="s">
        <v>230</v>
      </c>
      <c r="B114" s="45" t="s">
        <v>195</v>
      </c>
      <c r="C114" s="45" t="s">
        <v>57</v>
      </c>
      <c r="D114" s="45" t="str">
        <f t="shared" si="1"/>
        <v>ÜÜRITAV PINDTöökoda41 Tootmisruumid</v>
      </c>
    </row>
    <row r="115" spans="1:4" x14ac:dyDescent="0.3">
      <c r="A115" s="45" t="s">
        <v>230</v>
      </c>
      <c r="B115" s="45" t="s">
        <v>152</v>
      </c>
      <c r="C115" s="45" t="s">
        <v>57</v>
      </c>
      <c r="D115" s="45" t="str">
        <f t="shared" si="1"/>
        <v>ÜÜRITAV PINDTöökoda49 Ruumigrupi liigitamata eriruumid</v>
      </c>
    </row>
    <row r="116" spans="1:4" x14ac:dyDescent="0.3">
      <c r="A116" s="45" t="s">
        <v>232</v>
      </c>
      <c r="B116" s="45" t="s">
        <v>219</v>
      </c>
      <c r="C116" s="45" t="s">
        <v>57</v>
      </c>
      <c r="D116" s="45" t="str">
        <f t="shared" si="1"/>
        <v>ÜÜRITAV PINDUjula47 Spordiruumid</v>
      </c>
    </row>
    <row r="117" spans="1:4" x14ac:dyDescent="0.3">
      <c r="A117" s="45" t="s">
        <v>233</v>
      </c>
      <c r="B117" s="45" t="s">
        <v>234</v>
      </c>
      <c r="C117" s="45" t="s">
        <v>57</v>
      </c>
      <c r="D117" s="45" t="str">
        <f t="shared" si="1"/>
        <v>ÜÜRITAV PINDValveruum38 Valveruumid</v>
      </c>
    </row>
    <row r="118" spans="1:4" x14ac:dyDescent="0.3">
      <c r="A118" s="45" t="s">
        <v>235</v>
      </c>
      <c r="B118" s="45" t="s">
        <v>236</v>
      </c>
      <c r="C118" s="45" t="s">
        <v>57</v>
      </c>
      <c r="D118" s="45" t="str">
        <f t="shared" si="1"/>
        <v>ÜÜRITAV PINDVarjend81 Varjendid</v>
      </c>
    </row>
    <row r="119" spans="1:4" x14ac:dyDescent="0.3">
      <c r="A119" s="45" t="s">
        <v>92</v>
      </c>
      <c r="B119" s="45" t="s">
        <v>93</v>
      </c>
      <c r="C119" s="45" t="s">
        <v>57</v>
      </c>
      <c r="D119" s="45" t="str">
        <f t="shared" si="1"/>
        <v>ÜÜRITAV PINDWC73 WC-ruumid</v>
      </c>
    </row>
    <row r="120" spans="1:4" x14ac:dyDescent="0.3">
      <c r="A120" s="45"/>
      <c r="B120" s="45"/>
      <c r="C120" s="45" t="s">
        <v>237</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4" x14ac:dyDescent="0.3"/>
  <cols>
    <col min="1" max="3" width="9.109375" style="1"/>
    <col min="4" max="5" width="42.5546875" style="1" bestFit="1" customWidth="1"/>
    <col min="6" max="6" width="7.44140625" style="1" bestFit="1" customWidth="1"/>
    <col min="7" max="7" width="7.44140625" style="1" customWidth="1"/>
    <col min="8" max="9" width="9.109375" style="1"/>
    <col min="10" max="10" width="42.5546875" style="1" bestFit="1" customWidth="1"/>
    <col min="12" max="12" width="29" bestFit="1" customWidth="1"/>
    <col min="13" max="13" width="17.5546875" bestFit="1" customWidth="1"/>
  </cols>
  <sheetData>
    <row r="1" spans="1:13" x14ac:dyDescent="0.3">
      <c r="A1" s="3" t="s">
        <v>238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125</v>
      </c>
      <c r="L1" s="4" t="s">
        <v>3</v>
      </c>
      <c r="M1" s="4" t="s">
        <v>239</v>
      </c>
    </row>
    <row r="2" spans="1:13" x14ac:dyDescent="0.3">
      <c r="A2" s="3" t="s">
        <v>240</v>
      </c>
      <c r="C2" s="4">
        <f>C1</f>
        <v>-5</v>
      </c>
      <c r="D2" s="4" t="s">
        <v>241</v>
      </c>
      <c r="E2" s="4" t="s">
        <v>57</v>
      </c>
      <c r="F2" s="6" t="str">
        <f>IF('Hoone üldandmed'!$B$4="","",IF(IF(C2&gt;='Hoone üldandmed'!$B$4*1,TRUE,FALSE),C2,""))</f>
        <v/>
      </c>
      <c r="G2" s="6" t="b">
        <f>IF('Hoone üldandmed'!$B$4="",FALSE,IF(C2&gt;='Hoone üldandmed'!$B$4*1,TRUE,FALSE))</f>
        <v>0</v>
      </c>
      <c r="H2" s="4"/>
      <c r="I2" s="1">
        <f>COUNTIFS($C$1:C2,C2)</f>
        <v>2</v>
      </c>
      <c r="J2" s="4" t="s">
        <v>67</v>
      </c>
      <c r="L2" s="4" t="s">
        <v>65</v>
      </c>
      <c r="M2" s="4" t="s">
        <v>242</v>
      </c>
    </row>
    <row r="3" spans="1:13" x14ac:dyDescent="0.3">
      <c r="A3" s="3" t="s">
        <v>243</v>
      </c>
      <c r="C3" s="4">
        <f t="shared" ref="C3:C10" si="0">C2</f>
        <v>-5</v>
      </c>
      <c r="D3" s="4" t="s">
        <v>244</v>
      </c>
      <c r="E3" s="4" t="s">
        <v>85</v>
      </c>
      <c r="F3" s="6" t="str">
        <f>IF('Hoone üldandmed'!$B$4="","",IF(IF(C3&gt;='Hoone üldandmed'!$B$4*1,TRUE,FALSE),C3,""))</f>
        <v/>
      </c>
      <c r="G3" s="6" t="b">
        <f>IF('Hoone üldandmed'!$B$4="",FALSE,IF(C3&gt;='Hoone üldandmed'!$B$4*1,TRUE,FALSE))</f>
        <v>0</v>
      </c>
      <c r="H3" s="4"/>
      <c r="I3" s="1">
        <f>COUNTIFS($C$1:C3,C3)</f>
        <v>3</v>
      </c>
      <c r="J3" s="4" t="s">
        <v>85</v>
      </c>
      <c r="L3" s="4" t="s">
        <v>5</v>
      </c>
      <c r="M3" s="4" t="s">
        <v>245</v>
      </c>
    </row>
    <row r="4" spans="1:13" x14ac:dyDescent="0.3">
      <c r="A4" s="3" t="s">
        <v>246</v>
      </c>
      <c r="C4" s="4">
        <f t="shared" si="0"/>
        <v>-5</v>
      </c>
      <c r="D4" s="4" t="s">
        <v>247</v>
      </c>
      <c r="E4" s="4" t="s">
        <v>67</v>
      </c>
      <c r="F4" s="6" t="str">
        <f>IF('Hoone üldandmed'!$B$4="","",IF(IF(C4&gt;='Hoone üldandmed'!$B$4*1,TRUE,FALSE),C4,""))</f>
        <v/>
      </c>
      <c r="G4" s="6" t="b">
        <f>IF('Hoone üldandmed'!$B$4="",FALSE,IF(C4&gt;='Hoone üldandmed'!$B$4*1,TRUE,FALSE))</f>
        <v>0</v>
      </c>
      <c r="H4" s="4"/>
      <c r="I4" s="1">
        <f>COUNTIFS($C$1:C4,C4)</f>
        <v>4</v>
      </c>
      <c r="J4" s="4" t="s">
        <v>57</v>
      </c>
      <c r="L4" s="4" t="s">
        <v>100</v>
      </c>
      <c r="M4" s="4" t="s">
        <v>248</v>
      </c>
    </row>
    <row r="5" spans="1:13" x14ac:dyDescent="0.3">
      <c r="A5" s="3" t="s">
        <v>249</v>
      </c>
      <c r="C5" s="4">
        <f t="shared" si="0"/>
        <v>-5</v>
      </c>
      <c r="D5" s="4" t="s">
        <v>250</v>
      </c>
      <c r="E5" s="4"/>
      <c r="F5" s="6" t="str">
        <f>IF('Hoone üldandmed'!$B$4="","",IF(IF(C5&gt;='Hoone üldandmed'!$B$4*1,TRUE,FALSE),C5,""))</f>
        <v/>
      </c>
      <c r="G5" s="6" t="b">
        <f>IF('Hoone üldandmed'!$B$4="",FALSE,IF(C5&gt;='Hoone üldandmed'!$B$4*1,TRUE,FALSE))</f>
        <v>0</v>
      </c>
      <c r="H5" s="4"/>
      <c r="I5" s="1">
        <f>COUNTIFS($C$1:C5,C5)</f>
        <v>5</v>
      </c>
      <c r="J5" s="4" t="s">
        <v>237</v>
      </c>
      <c r="L5" s="4" t="s">
        <v>251</v>
      </c>
      <c r="M5" s="4" t="s">
        <v>252</v>
      </c>
    </row>
    <row r="6" spans="1:13" x14ac:dyDescent="0.3">
      <c r="A6" s="3" t="s">
        <v>20</v>
      </c>
      <c r="C6" s="4">
        <f t="shared" si="0"/>
        <v>-5</v>
      </c>
      <c r="D6" s="4" t="s">
        <v>253</v>
      </c>
      <c r="E6" s="4" t="s">
        <v>254</v>
      </c>
      <c r="F6" s="6" t="str">
        <f>IF('Hoone üldandmed'!$B$4="","",IF(IF(C6&gt;='Hoone üldandmed'!$B$4*1,TRUE,FALSE),C6,""))</f>
        <v/>
      </c>
      <c r="G6" s="6" t="b">
        <f>IF('Hoone üldandmed'!$B$4="",FALSE,IF(C6&gt;='Hoone üldandmed'!$B$4*1,TRUE,FALSE))</f>
        <v>0</v>
      </c>
      <c r="H6" s="4"/>
      <c r="I6" s="1">
        <f>COUNTIFS($C$1:C6,C6)</f>
        <v>6</v>
      </c>
      <c r="L6" s="4" t="s">
        <v>255</v>
      </c>
      <c r="M6" s="4" t="s">
        <v>256</v>
      </c>
    </row>
    <row r="7" spans="1:13" x14ac:dyDescent="0.3">
      <c r="A7" s="3" t="s">
        <v>96</v>
      </c>
      <c r="C7" s="4">
        <f t="shared" si="0"/>
        <v>-5</v>
      </c>
      <c r="D7" s="4" t="s">
        <v>257</v>
      </c>
      <c r="E7" s="4"/>
      <c r="F7" s="6" t="str">
        <f>IF('Hoone üldandmed'!$B$4="","",IF(IF(C7&gt;='Hoone üldandmed'!$B$4*1,TRUE,FALSE),C7,""))</f>
        <v/>
      </c>
      <c r="G7" s="6" t="b">
        <f>IF('Hoone üldandmed'!$B$4="",FALSE,IF(C7&gt;='Hoone üldandmed'!$B$4*1,TRUE,FALSE))</f>
        <v>0</v>
      </c>
      <c r="H7" s="4"/>
      <c r="I7" s="1">
        <f>COUNTIFS($C$1:C7,C7)</f>
        <v>7</v>
      </c>
    </row>
    <row r="8" spans="1:13" x14ac:dyDescent="0.3">
      <c r="A8" s="3" t="s">
        <v>111</v>
      </c>
      <c r="C8" s="4">
        <f>C7</f>
        <v>-5</v>
      </c>
      <c r="D8" s="4" t="s">
        <v>258</v>
      </c>
      <c r="E8" s="4"/>
      <c r="F8" s="6" t="str">
        <f>IF('Hoone üldandmed'!$B$4="","",IF(IF(C8&gt;='Hoone üldandmed'!$B$4*1,TRUE,FALSE),C8,""))</f>
        <v/>
      </c>
      <c r="G8" s="6" t="b">
        <f>IF('Hoone üldandmed'!$B$4="",FALSE,IF(C8&gt;='Hoone üldandmed'!$B$4*1,TRUE,FALSE))</f>
        <v>0</v>
      </c>
      <c r="H8" s="4"/>
      <c r="I8" s="1">
        <f>COUNTIFS($C$1:C8,C8)</f>
        <v>8</v>
      </c>
    </row>
    <row r="9" spans="1:13" x14ac:dyDescent="0.3">
      <c r="A9" s="3" t="s">
        <v>18</v>
      </c>
      <c r="C9" s="4">
        <f t="shared" si="0"/>
        <v>-5</v>
      </c>
      <c r="D9" s="4" t="s">
        <v>259</v>
      </c>
      <c r="E9" s="4" t="s">
        <v>125</v>
      </c>
      <c r="F9" s="6" t="str">
        <f>IF('Hoone üldandmed'!$B$4="","",IF(IF(C9&gt;='Hoone üldandmed'!$B$4*1,TRUE,FALSE),C9,""))</f>
        <v/>
      </c>
      <c r="G9" s="6" t="b">
        <f>IF('Hoone üldandmed'!$B$4="",FALSE,IF(C9&gt;='Hoone üldandmed'!$B$4*1,TRUE,FALSE))</f>
        <v>0</v>
      </c>
      <c r="H9" s="4"/>
      <c r="I9" s="1">
        <f>COUNTIFS($C$1:C9,C9)</f>
        <v>9</v>
      </c>
    </row>
    <row r="10" spans="1:13" x14ac:dyDescent="0.3">
      <c r="A10" s="3" t="s">
        <v>260</v>
      </c>
      <c r="C10" s="4">
        <f t="shared" si="0"/>
        <v>-5</v>
      </c>
      <c r="D10" s="4" t="s">
        <v>261</v>
      </c>
      <c r="E10" s="4" t="s">
        <v>237</v>
      </c>
      <c r="F10" s="6" t="str">
        <f>IF('Hoone üldandmed'!$B$4="","",IF(IF(C10&gt;='Hoone üldandmed'!$B$4*1,TRUE,FALSE),C10,""))</f>
        <v/>
      </c>
      <c r="G10" s="6" t="b">
        <f>IF('Hoone üldandmed'!$B$4="",FALSE,IF(C10&gt;='Hoone üldandmed'!$B$4*1,TRUE,FALSE))</f>
        <v>0</v>
      </c>
      <c r="H10" s="4"/>
    </row>
    <row r="11" spans="1:13" x14ac:dyDescent="0.3">
      <c r="A11" s="3" t="s">
        <v>262</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263</v>
      </c>
      <c r="C12" s="4">
        <f t="shared" si="1"/>
        <v>-4</v>
      </c>
      <c r="D12" s="4" t="s">
        <v>241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264</v>
      </c>
      <c r="C13" s="4">
        <f t="shared" si="1"/>
        <v>-4</v>
      </c>
      <c r="D13" s="4" t="s">
        <v>244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265</v>
      </c>
      <c r="C14" s="4">
        <f t="shared" si="1"/>
        <v>-4</v>
      </c>
      <c r="D14" s="4" t="s">
        <v>247</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266</v>
      </c>
      <c r="C15" s="4">
        <f t="shared" si="1"/>
        <v>-4</v>
      </c>
      <c r="D15" s="4" t="s">
        <v>250</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267</v>
      </c>
      <c r="C16" s="4">
        <f t="shared" si="1"/>
        <v>-4</v>
      </c>
      <c r="D16" s="4" t="s">
        <v>253</v>
      </c>
      <c r="E16" s="4" t="s">
        <v>254</v>
      </c>
      <c r="F16" s="6" t="str">
        <f>IF('Hoone üldandmed'!$B$4="","",IF(IF(C16&gt;='Hoone üldandmed'!$B$4*1,TRUE,FALSE),C16,""))</f>
        <v/>
      </c>
      <c r="G16" s="6" t="b">
        <f>IF('Hoone üldandmed'!$B$4="",FALSE,IF(C16&gt;='Hoone üldandmed'!$B$4*1,TRUE,FALSE))</f>
        <v>0</v>
      </c>
      <c r="H16" s="4"/>
      <c r="I16" s="1">
        <f>COUNTIFS($C$1:C16,C16)</f>
        <v>6</v>
      </c>
    </row>
    <row r="17" spans="1:9" x14ac:dyDescent="0.3">
      <c r="A17" s="3" t="s">
        <v>268</v>
      </c>
      <c r="C17" s="4">
        <f t="shared" si="1"/>
        <v>-4</v>
      </c>
      <c r="D17" s="4" t="s">
        <v>257</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269</v>
      </c>
      <c r="C18" s="4">
        <f t="shared" si="1"/>
        <v>-4</v>
      </c>
      <c r="D18" s="4" t="s">
        <v>258</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270</v>
      </c>
      <c r="C19" s="4">
        <f t="shared" si="1"/>
        <v>-4</v>
      </c>
      <c r="D19" s="4" t="s">
        <v>259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271</v>
      </c>
      <c r="C20" s="4">
        <f t="shared" si="1"/>
        <v>-4</v>
      </c>
      <c r="D20" s="4" t="s">
        <v>261</v>
      </c>
      <c r="E20" s="4" t="s">
        <v>237</v>
      </c>
      <c r="F20" s="6" t="str">
        <f>IF('Hoone üldandmed'!$B$4="","",IF(IF(C20&gt;='Hoone üldandmed'!$B$4*1,TRUE,FALSE),C20,""))</f>
        <v/>
      </c>
      <c r="G20" s="6" t="b">
        <f>IF('Hoone üldandmed'!$B$4="",FALSE,IF(C20&gt;='Hoone üldandmed'!$B$4*1,TRUE,FALSE))</f>
        <v>0</v>
      </c>
      <c r="H20" s="4"/>
    </row>
    <row r="21" spans="1:9" x14ac:dyDescent="0.3">
      <c r="A21" s="3" t="s">
        <v>272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273</v>
      </c>
      <c r="C22" s="4">
        <f t="shared" si="1"/>
        <v>-3</v>
      </c>
      <c r="D22" s="4" t="s">
        <v>241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274</v>
      </c>
      <c r="C23" s="4">
        <f t="shared" si="1"/>
        <v>-3</v>
      </c>
      <c r="D23" s="4" t="s">
        <v>244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275</v>
      </c>
      <c r="C24" s="4">
        <f t="shared" si="1"/>
        <v>-3</v>
      </c>
      <c r="D24" s="4" t="s">
        <v>247</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276</v>
      </c>
      <c r="C25" s="4">
        <f t="shared" si="1"/>
        <v>-3</v>
      </c>
      <c r="D25" s="4" t="s">
        <v>250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277</v>
      </c>
      <c r="C26" s="4">
        <f t="shared" si="1"/>
        <v>-3</v>
      </c>
      <c r="D26" s="4" t="s">
        <v>253</v>
      </c>
      <c r="E26" s="4" t="s">
        <v>254</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257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258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259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261</v>
      </c>
      <c r="E30" s="4" t="s">
        <v>237</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241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244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247</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250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253</v>
      </c>
      <c r="E36" s="4" t="s">
        <v>254</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257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258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259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261</v>
      </c>
      <c r="E40" s="4" t="s">
        <v>237</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241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244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247</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250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253</v>
      </c>
      <c r="E46" s="4" t="s">
        <v>254</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257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258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259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261</v>
      </c>
      <c r="E50" s="4" t="s">
        <v>237</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
      <c r="C52" s="4">
        <f t="shared" si="2"/>
        <v>0</v>
      </c>
      <c r="D52" s="4" t="s">
        <v>241</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
      <c r="C53" s="4">
        <f t="shared" si="2"/>
        <v>0</v>
      </c>
      <c r="D53" s="4" t="s">
        <v>244</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
      <c r="C54" s="4">
        <f t="shared" si="2"/>
        <v>0</v>
      </c>
      <c r="D54" s="4" t="s">
        <v>247</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
      <c r="C55" s="4">
        <f t="shared" si="2"/>
        <v>0</v>
      </c>
      <c r="D55" s="4" t="s">
        <v>250</v>
      </c>
      <c r="E55" s="4" t="str">
        <f>IF(E45=0,"",E45)</f>
        <v/>
      </c>
      <c r="F55" s="6">
        <f>IF('Hoone üldandmed'!$B$4="","",IF(IF(C55&gt;='Hoone üldandmed'!$B$4*1,TRUE,FALSE),C55,""))</f>
        <v>0</v>
      </c>
      <c r="G55" s="6" t="b">
        <f>IF('Hoone üldandmed'!$B$4="",FALSE,IF(C55&gt;='Hoone üldandmed'!$B$4*1,TRUE,FALSE))</f>
        <v>1</v>
      </c>
      <c r="H55" s="4"/>
      <c r="I55" s="1">
        <f>COUNTIFS($C$1:C55,C55)</f>
        <v>5</v>
      </c>
    </row>
    <row r="56" spans="3:9" x14ac:dyDescent="0.3">
      <c r="C56" s="4">
        <f t="shared" si="2"/>
        <v>0</v>
      </c>
      <c r="D56" s="4" t="s">
        <v>253</v>
      </c>
      <c r="E56" s="4" t="s">
        <v>254</v>
      </c>
      <c r="F56" s="6">
        <f>IF('Hoone üldandmed'!$B$4="","",IF(IF(C56&gt;='Hoone üldandmed'!$B$4*1,TRUE,FALSE),C56,""))</f>
        <v>0</v>
      </c>
      <c r="G56" s="6" t="b">
        <f>IF('Hoone üldandmed'!$B$4="",FALSE,IF(C56&gt;='Hoone üldandmed'!$B$4*1,TRUE,FALSE))</f>
        <v>1</v>
      </c>
      <c r="H56" s="4"/>
      <c r="I56" s="1">
        <f>COUNTIFS($C$1:C56,C56)</f>
        <v>6</v>
      </c>
    </row>
    <row r="57" spans="3:9" x14ac:dyDescent="0.3">
      <c r="C57" s="4">
        <f t="shared" si="2"/>
        <v>0</v>
      </c>
      <c r="D57" s="4" t="s">
        <v>257</v>
      </c>
      <c r="E57" s="4" t="str">
        <f>IF(E47=0,"",E47)</f>
        <v/>
      </c>
      <c r="F57" s="6">
        <f>IF('Hoone üldandmed'!$B$4="","",IF(IF(C57&gt;='Hoone üldandmed'!$B$4*1,TRUE,FALSE),C57,""))</f>
        <v>0</v>
      </c>
      <c r="G57" s="6" t="b">
        <f>IF('Hoone üldandmed'!$B$4="",FALSE,IF(C57&gt;='Hoone üldandmed'!$B$4*1,TRUE,FALSE))</f>
        <v>1</v>
      </c>
      <c r="H57" s="4"/>
      <c r="I57" s="1">
        <f>COUNTIFS($C$1:C57,C57)</f>
        <v>7</v>
      </c>
    </row>
    <row r="58" spans="3:9" x14ac:dyDescent="0.3">
      <c r="C58" s="4">
        <f t="shared" si="2"/>
        <v>0</v>
      </c>
      <c r="D58" s="4" t="s">
        <v>258</v>
      </c>
      <c r="E58" s="4" t="str">
        <f>IF(E48=0,"",E48)</f>
        <v/>
      </c>
      <c r="F58" s="6">
        <f>IF('Hoone üldandmed'!$B$4="","",IF(IF(C58&gt;='Hoone üldandmed'!$B$4*1,TRUE,FALSE),C58,""))</f>
        <v>0</v>
      </c>
      <c r="G58" s="6" t="b">
        <f>IF('Hoone üldandmed'!$B$4="",FALSE,IF(C58&gt;='Hoone üldandmed'!$B$4*1,TRUE,FALSE))</f>
        <v>1</v>
      </c>
      <c r="H58" s="4"/>
      <c r="I58" s="1">
        <f>COUNTIFS($C$1:C58,C58)</f>
        <v>8</v>
      </c>
    </row>
    <row r="59" spans="3:9" x14ac:dyDescent="0.3">
      <c r="C59" s="4">
        <f t="shared" si="2"/>
        <v>0</v>
      </c>
      <c r="D59" s="4" t="s">
        <v>259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
      <c r="C60" s="4">
        <f t="shared" si="2"/>
        <v>0</v>
      </c>
      <c r="D60" s="4" t="s">
        <v>261</v>
      </c>
      <c r="E60" s="4" t="s">
        <v>237</v>
      </c>
      <c r="F60" s="6">
        <f>IF('Hoone üldandmed'!$B$4="","",IF(IF(C60&gt;='Hoone üldandmed'!$B$4*1,TRUE,FALSE),C60,""))</f>
        <v>0</v>
      </c>
      <c r="G60" s="6" t="b">
        <f>IF('Hoone üldandmed'!$B$4="",FALSE,IF(C60&gt;='Hoone üldandmed'!$B$4*1,TRUE,FALSE))</f>
        <v>1</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241</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244</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247</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250</v>
      </c>
      <c r="E65" s="4" t="str">
        <f>IF(E55=0,"",E55)</f>
        <v/>
      </c>
      <c r="F65" s="7">
        <f>IF(IF(C65&lt;='Hoone üldandmed'!$B$3*1,TRUE,FALSE),C65,"")</f>
        <v>1</v>
      </c>
      <c r="G65" s="7" t="b">
        <f>IF(C65&lt;='Hoone üldandmed'!$B$3*1,TRUE,FALSE)</f>
        <v>1</v>
      </c>
      <c r="H65" s="4"/>
      <c r="I65" s="1">
        <f>COUNTIFS($C$1:C65,C65)</f>
        <v>5</v>
      </c>
    </row>
    <row r="66" spans="3:9" x14ac:dyDescent="0.3">
      <c r="C66" s="4">
        <f t="shared" si="2"/>
        <v>1</v>
      </c>
      <c r="D66" s="4" t="s">
        <v>253</v>
      </c>
      <c r="E66" s="4" t="s">
        <v>254</v>
      </c>
      <c r="F66" s="7">
        <f>IF(IF(C66&lt;='Hoone üldandmed'!$B$3*1,TRUE,FALSE),C66,"")</f>
        <v>1</v>
      </c>
      <c r="G66" s="7" t="b">
        <f>IF(C66&lt;='Hoone üldandmed'!$B$3*1,TRUE,FALSE)</f>
        <v>1</v>
      </c>
      <c r="H66" s="4"/>
      <c r="I66" s="1">
        <f>COUNTIFS($C$1:C66,C66)</f>
        <v>6</v>
      </c>
    </row>
    <row r="67" spans="3:9" x14ac:dyDescent="0.3">
      <c r="C67" s="4">
        <f t="shared" ref="C67:C76" si="3">C57+1</f>
        <v>1</v>
      </c>
      <c r="D67" s="4" t="s">
        <v>257</v>
      </c>
      <c r="E67" s="4" t="str">
        <f>IF(E57=0,"",E57)</f>
        <v/>
      </c>
      <c r="F67" s="7">
        <f>IF(IF(C67&lt;='Hoone üldandmed'!$B$3*1,TRUE,FALSE),C67,"")</f>
        <v>1</v>
      </c>
      <c r="G67" s="7" t="b">
        <f>IF(C67&lt;='Hoone üldandmed'!$B$3*1,TRUE,FALSE)</f>
        <v>1</v>
      </c>
      <c r="H67" s="4"/>
      <c r="I67" s="1">
        <f>COUNTIFS($C$1:C67,C67)</f>
        <v>7</v>
      </c>
    </row>
    <row r="68" spans="3:9" x14ac:dyDescent="0.3">
      <c r="C68" s="4">
        <f t="shared" si="3"/>
        <v>1</v>
      </c>
      <c r="D68" s="4" t="s">
        <v>258</v>
      </c>
      <c r="E68" s="4" t="str">
        <f>IF(E58=0,"",E58)</f>
        <v/>
      </c>
      <c r="F68" s="7">
        <f>IF(IF(C68&lt;='Hoone üldandmed'!$B$3*1,TRUE,FALSE),C68,"")</f>
        <v>1</v>
      </c>
      <c r="G68" s="7" t="b">
        <f>IF(C68&lt;='Hoone üldandmed'!$B$3*1,TRUE,FALSE)</f>
        <v>1</v>
      </c>
      <c r="H68" s="4"/>
      <c r="I68" s="1">
        <f>COUNTIFS($C$1:C68,C68)</f>
        <v>8</v>
      </c>
    </row>
    <row r="69" spans="3:9" x14ac:dyDescent="0.3">
      <c r="C69" s="4">
        <f t="shared" si="3"/>
        <v>1</v>
      </c>
      <c r="D69" s="4" t="s">
        <v>259</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261</v>
      </c>
      <c r="E70" s="4" t="s">
        <v>237</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
      <c r="C72" s="4">
        <f t="shared" si="3"/>
        <v>2</v>
      </c>
      <c r="D72" s="4" t="s">
        <v>241</v>
      </c>
      <c r="E72" s="4" t="str">
        <f>IF(E62=0,"",E62)</f>
        <v>ÜÜRITAV PIND</v>
      </c>
      <c r="F72" s="7">
        <f>IF(IF(C72&lt;='Hoone üldandmed'!$B$3*1,TRUE,FALSE),C72,"")</f>
        <v>2</v>
      </c>
      <c r="G72" s="7" t="b">
        <f>IF(C72&lt;='Hoone üldandmed'!$B$3*1,TRUE,FALSE)</f>
        <v>1</v>
      </c>
      <c r="H72" s="4"/>
      <c r="I72" s="1">
        <f>COUNTIFS($C$1:C72,C72)</f>
        <v>2</v>
      </c>
    </row>
    <row r="73" spans="3:9" x14ac:dyDescent="0.3">
      <c r="C73" s="4">
        <f t="shared" si="3"/>
        <v>2</v>
      </c>
      <c r="D73" s="4" t="s">
        <v>244</v>
      </c>
      <c r="E73" s="4" t="str">
        <f>IF(E63=0,"",E63)</f>
        <v>VERTIKAALSETE ÜHENDUSTEEDE PIND</v>
      </c>
      <c r="F73" s="7">
        <f>IF(IF(C73&lt;='Hoone üldandmed'!$B$3*1,TRUE,FALSE),C73,"")</f>
        <v>2</v>
      </c>
      <c r="G73" s="7" t="b">
        <f>IF(C73&lt;='Hoone üldandmed'!$B$3*1,TRUE,FALSE)</f>
        <v>1</v>
      </c>
      <c r="H73" s="4"/>
      <c r="I73" s="1">
        <f>COUNTIFS($C$1:C73,C73)</f>
        <v>3</v>
      </c>
    </row>
    <row r="74" spans="3:9" x14ac:dyDescent="0.3">
      <c r="C74" s="4">
        <f t="shared" si="3"/>
        <v>2</v>
      </c>
      <c r="D74" s="4" t="s">
        <v>247</v>
      </c>
      <c r="E74" s="4" t="str">
        <f>IF(E64=0,"",E64)</f>
        <v>TEHNOPIND</v>
      </c>
      <c r="F74" s="7">
        <f>IF(IF(C74&lt;='Hoone üldandmed'!$B$3*1,TRUE,FALSE),C74,"")</f>
        <v>2</v>
      </c>
      <c r="G74" s="7" t="b">
        <f>IF(C74&lt;='Hoone üldandmed'!$B$3*1,TRUE,FALSE)</f>
        <v>1</v>
      </c>
      <c r="H74" s="4"/>
      <c r="I74" s="1">
        <f>COUNTIFS($C$1:C74,C74)</f>
        <v>4</v>
      </c>
    </row>
    <row r="75" spans="3:9" x14ac:dyDescent="0.3">
      <c r="C75" s="4">
        <f t="shared" si="3"/>
        <v>2</v>
      </c>
      <c r="D75" s="4" t="s">
        <v>250</v>
      </c>
      <c r="E75" s="4" t="str">
        <f>IF(E65=0,"",E65)</f>
        <v/>
      </c>
      <c r="F75" s="7">
        <f>IF(IF(C75&lt;='Hoone üldandmed'!$B$3*1,TRUE,FALSE),C75,"")</f>
        <v>2</v>
      </c>
      <c r="G75" s="7" t="b">
        <f>IF(C75&lt;='Hoone üldandmed'!$B$3*1,TRUE,FALSE)</f>
        <v>1</v>
      </c>
      <c r="H75" s="4"/>
      <c r="I75" s="1">
        <f>COUNTIFS($C$1:C75,C75)</f>
        <v>5</v>
      </c>
    </row>
    <row r="76" spans="3:9" x14ac:dyDescent="0.3">
      <c r="C76" s="4">
        <f t="shared" si="3"/>
        <v>2</v>
      </c>
      <c r="D76" s="4" t="s">
        <v>253</v>
      </c>
      <c r="E76" s="4" t="s">
        <v>254</v>
      </c>
      <c r="F76" s="7">
        <f>IF(IF(C76&lt;='Hoone üldandmed'!$B$3*1,TRUE,FALSE),C76,"")</f>
        <v>2</v>
      </c>
      <c r="G76" s="7" t="b">
        <f>IF(C76&lt;='Hoone üldandmed'!$B$3*1,TRUE,FALSE)</f>
        <v>1</v>
      </c>
      <c r="H76" s="4"/>
      <c r="I76" s="1">
        <f>COUNTIFS($C$1:C76,C76)</f>
        <v>6</v>
      </c>
    </row>
    <row r="77" spans="3:9" x14ac:dyDescent="0.3">
      <c r="C77" s="4">
        <f t="shared" ref="C77:C86" si="4">C67+1</f>
        <v>2</v>
      </c>
      <c r="D77" s="4" t="s">
        <v>257</v>
      </c>
      <c r="E77" s="4" t="str">
        <f>IF(E67=0,"",E67)</f>
        <v/>
      </c>
      <c r="F77" s="7">
        <f>IF(IF(C77&lt;='Hoone üldandmed'!$B$3*1,TRUE,FALSE),C77,"")</f>
        <v>2</v>
      </c>
      <c r="G77" s="7" t="b">
        <f>IF(C77&lt;='Hoone üldandmed'!$B$3*1,TRUE,FALSE)</f>
        <v>1</v>
      </c>
      <c r="H77" s="4"/>
      <c r="I77" s="1">
        <f>COUNTIFS($C$1:C77,C77)</f>
        <v>7</v>
      </c>
    </row>
    <row r="78" spans="3:9" x14ac:dyDescent="0.3">
      <c r="C78" s="4">
        <f t="shared" si="4"/>
        <v>2</v>
      </c>
      <c r="D78" s="4" t="s">
        <v>258</v>
      </c>
      <c r="E78" s="4" t="str">
        <f>IF(E68=0,"",E68)</f>
        <v/>
      </c>
      <c r="F78" s="7">
        <f>IF(IF(C78&lt;='Hoone üldandmed'!$B$3*1,TRUE,FALSE),C78,"")</f>
        <v>2</v>
      </c>
      <c r="G78" s="7" t="b">
        <f>IF(C78&lt;='Hoone üldandmed'!$B$3*1,TRUE,FALSE)</f>
        <v>1</v>
      </c>
      <c r="H78" s="4"/>
      <c r="I78" s="1">
        <f>COUNTIFS($C$1:C78,C78)</f>
        <v>8</v>
      </c>
    </row>
    <row r="79" spans="3:9" x14ac:dyDescent="0.3">
      <c r="C79" s="4">
        <f t="shared" si="4"/>
        <v>2</v>
      </c>
      <c r="D79" s="4" t="s">
        <v>259</v>
      </c>
      <c r="E79" s="4" t="str">
        <f>IF(E69=0,"",E69)</f>
        <v>KORRUSE AVATUD NETOPIND</v>
      </c>
      <c r="F79" s="7">
        <f>IF(IF(C79&lt;='Hoone üldandmed'!$B$3*1,TRUE,FALSE),C79,"")</f>
        <v>2</v>
      </c>
      <c r="G79" s="7" t="b">
        <f>IF(C79&lt;='Hoone üldandmed'!$B$3*1,TRUE,FALSE)</f>
        <v>1</v>
      </c>
      <c r="H79" s="4"/>
      <c r="I79" s="1">
        <f>COUNTIFS($C$1:C79,C79)</f>
        <v>9</v>
      </c>
    </row>
    <row r="80" spans="3:9" x14ac:dyDescent="0.3">
      <c r="C80" s="4">
        <f t="shared" si="4"/>
        <v>2</v>
      </c>
      <c r="D80" s="4" t="s">
        <v>261</v>
      </c>
      <c r="E80" s="4" t="s">
        <v>237</v>
      </c>
      <c r="F80" s="7">
        <f>IF(IF(C80&lt;='Hoone üldandmed'!$B$3*1,TRUE,FALSE),C80,"")</f>
        <v>2</v>
      </c>
      <c r="G80" s="7" t="b">
        <f>IF(C80&lt;='Hoone üldandmed'!$B$3*1,TRUE,FALSE)</f>
        <v>1</v>
      </c>
      <c r="H80" s="4"/>
    </row>
    <row r="81" spans="3:9" x14ac:dyDescent="0.3">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
      <c r="C82" s="4">
        <f t="shared" si="4"/>
        <v>3</v>
      </c>
      <c r="D82" s="4" t="s">
        <v>241</v>
      </c>
      <c r="E82" s="4" t="str">
        <f>IF(E72=0,"",E72)</f>
        <v>ÜÜRITAV PIND</v>
      </c>
      <c r="F82" s="7">
        <f>IF(IF(C82&lt;='Hoone üldandmed'!$B$3*1,TRUE,FALSE),C82,"")</f>
        <v>3</v>
      </c>
      <c r="G82" s="7" t="b">
        <f>IF(C82&lt;='Hoone üldandmed'!$B$3*1,TRUE,FALSE)</f>
        <v>1</v>
      </c>
      <c r="H82" s="4"/>
      <c r="I82" s="1">
        <f>COUNTIFS($C$1:C82,C82)</f>
        <v>2</v>
      </c>
    </row>
    <row r="83" spans="3:9" x14ac:dyDescent="0.3">
      <c r="C83" s="4">
        <f t="shared" si="4"/>
        <v>3</v>
      </c>
      <c r="D83" s="4" t="s">
        <v>244</v>
      </c>
      <c r="E83" s="4" t="str">
        <f>IF(E73=0,"",E73)</f>
        <v>VERTIKAALSETE ÜHENDUSTEEDE PIND</v>
      </c>
      <c r="F83" s="7">
        <f>IF(IF(C83&lt;='Hoone üldandmed'!$B$3*1,TRUE,FALSE),C83,"")</f>
        <v>3</v>
      </c>
      <c r="G83" s="7" t="b">
        <f>IF(C83&lt;='Hoone üldandmed'!$B$3*1,TRUE,FALSE)</f>
        <v>1</v>
      </c>
      <c r="H83" s="4"/>
      <c r="I83" s="1">
        <f>COUNTIFS($C$1:C83,C83)</f>
        <v>3</v>
      </c>
    </row>
    <row r="84" spans="3:9" x14ac:dyDescent="0.3">
      <c r="C84" s="4">
        <f t="shared" si="4"/>
        <v>3</v>
      </c>
      <c r="D84" s="4" t="s">
        <v>247</v>
      </c>
      <c r="E84" s="4" t="str">
        <f>IF(E74=0,"",E74)</f>
        <v>TEHNOPIND</v>
      </c>
      <c r="F84" s="7">
        <f>IF(IF(C84&lt;='Hoone üldandmed'!$B$3*1,TRUE,FALSE),C84,"")</f>
        <v>3</v>
      </c>
      <c r="G84" s="7" t="b">
        <f>IF(C84&lt;='Hoone üldandmed'!$B$3*1,TRUE,FALSE)</f>
        <v>1</v>
      </c>
      <c r="H84" s="4"/>
      <c r="I84" s="1">
        <f>COUNTIFS($C$1:C84,C84)</f>
        <v>4</v>
      </c>
    </row>
    <row r="85" spans="3:9" x14ac:dyDescent="0.3">
      <c r="C85" s="4">
        <f t="shared" si="4"/>
        <v>3</v>
      </c>
      <c r="D85" s="4" t="s">
        <v>250</v>
      </c>
      <c r="E85" s="4" t="str">
        <f>IF(E75=0,"",E75)</f>
        <v/>
      </c>
      <c r="F85" s="7">
        <f>IF(IF(C85&lt;='Hoone üldandmed'!$B$3*1,TRUE,FALSE),C85,"")</f>
        <v>3</v>
      </c>
      <c r="G85" s="7" t="b">
        <f>IF(C85&lt;='Hoone üldandmed'!$B$3*1,TRUE,FALSE)</f>
        <v>1</v>
      </c>
      <c r="H85" s="4"/>
      <c r="I85" s="1">
        <f>COUNTIFS($C$1:C85,C85)</f>
        <v>5</v>
      </c>
    </row>
    <row r="86" spans="3:9" x14ac:dyDescent="0.3">
      <c r="C86" s="4">
        <f t="shared" si="4"/>
        <v>3</v>
      </c>
      <c r="D86" s="4" t="s">
        <v>253</v>
      </c>
      <c r="E86" s="4" t="s">
        <v>254</v>
      </c>
      <c r="F86" s="7">
        <f>IF(IF(C86&lt;='Hoone üldandmed'!$B$3*1,TRUE,FALSE),C86,"")</f>
        <v>3</v>
      </c>
      <c r="G86" s="7" t="b">
        <f>IF(C86&lt;='Hoone üldandmed'!$B$3*1,TRUE,FALSE)</f>
        <v>1</v>
      </c>
      <c r="H86" s="4"/>
      <c r="I86" s="1">
        <f>COUNTIFS($C$1:C86,C86)</f>
        <v>6</v>
      </c>
    </row>
    <row r="87" spans="3:9" x14ac:dyDescent="0.3">
      <c r="C87" s="4">
        <f t="shared" ref="C87:C96" si="5">C77+1</f>
        <v>3</v>
      </c>
      <c r="D87" s="4" t="s">
        <v>257</v>
      </c>
      <c r="E87" s="4" t="str">
        <f>IF(E77=0,"",E77)</f>
        <v/>
      </c>
      <c r="F87" s="7">
        <f>IF(IF(C87&lt;='Hoone üldandmed'!$B$3*1,TRUE,FALSE),C87,"")</f>
        <v>3</v>
      </c>
      <c r="G87" s="7" t="b">
        <f>IF(C87&lt;='Hoone üldandmed'!$B$3*1,TRUE,FALSE)</f>
        <v>1</v>
      </c>
      <c r="H87" s="4"/>
      <c r="I87" s="1">
        <f>COUNTIFS($C$1:C87,C87)</f>
        <v>7</v>
      </c>
    </row>
    <row r="88" spans="3:9" x14ac:dyDescent="0.3">
      <c r="C88" s="4">
        <f t="shared" si="5"/>
        <v>3</v>
      </c>
      <c r="D88" s="4" t="s">
        <v>258</v>
      </c>
      <c r="E88" s="4" t="str">
        <f>IF(E78=0,"",E78)</f>
        <v/>
      </c>
      <c r="F88" s="7">
        <f>IF(IF(C88&lt;='Hoone üldandmed'!$B$3*1,TRUE,FALSE),C88,"")</f>
        <v>3</v>
      </c>
      <c r="G88" s="7" t="b">
        <f>IF(C88&lt;='Hoone üldandmed'!$B$3*1,TRUE,FALSE)</f>
        <v>1</v>
      </c>
      <c r="H88" s="4"/>
      <c r="I88" s="1">
        <f>COUNTIFS($C$1:C88,C88)</f>
        <v>8</v>
      </c>
    </row>
    <row r="89" spans="3:9" x14ac:dyDescent="0.3">
      <c r="C89" s="4">
        <f t="shared" si="5"/>
        <v>3</v>
      </c>
      <c r="D89" s="4" t="s">
        <v>259</v>
      </c>
      <c r="E89" s="4" t="str">
        <f>IF(E79=0,"",E79)</f>
        <v>KORRUSE AVATUD NETOPIND</v>
      </c>
      <c r="F89" s="7">
        <f>IF(IF(C89&lt;='Hoone üldandmed'!$B$3*1,TRUE,FALSE),C89,"")</f>
        <v>3</v>
      </c>
      <c r="G89" s="7" t="b">
        <f>IF(C89&lt;='Hoone üldandmed'!$B$3*1,TRUE,FALSE)</f>
        <v>1</v>
      </c>
      <c r="H89" s="4"/>
      <c r="I89" s="1">
        <f>COUNTIFS($C$1:C89,C89)</f>
        <v>9</v>
      </c>
    </row>
    <row r="90" spans="3:9" x14ac:dyDescent="0.3">
      <c r="C90" s="4">
        <f t="shared" si="5"/>
        <v>3</v>
      </c>
      <c r="D90" s="4" t="s">
        <v>261</v>
      </c>
      <c r="E90" s="4" t="s">
        <v>237</v>
      </c>
      <c r="F90" s="7">
        <f>IF(IF(C90&lt;='Hoone üldandmed'!$B$3*1,TRUE,FALSE),C90,"")</f>
        <v>3</v>
      </c>
      <c r="G90" s="7" t="b">
        <f>IF(C90&lt;='Hoone üldandmed'!$B$3*1,TRUE,FALSE)</f>
        <v>1</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241</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244</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247</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250</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253</v>
      </c>
      <c r="E96" s="4" t="s">
        <v>254</v>
      </c>
      <c r="F96" s="7" t="str">
        <f>IF(IF(C96&lt;='Hoone üldandmed'!$B$3*1,TRUE,FALSE),C96,"")</f>
        <v/>
      </c>
      <c r="G96" s="7" t="b">
        <f>IF(C96&lt;='Hoone üldandmed'!$B$3*1,TRUE,FALSE)</f>
        <v>0</v>
      </c>
      <c r="H96" s="4"/>
      <c r="I96" s="1">
        <f>COUNTIFS($C$1:C96,C96)</f>
        <v>6</v>
      </c>
    </row>
    <row r="97" spans="3:9" x14ac:dyDescent="0.3">
      <c r="C97" s="4">
        <f t="shared" ref="C97:C106" si="6">C87+1</f>
        <v>4</v>
      </c>
      <c r="D97" s="4" t="s">
        <v>257</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258</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259</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261</v>
      </c>
      <c r="E100" s="4" t="s">
        <v>237</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241</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244</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247</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250</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253</v>
      </c>
      <c r="E106" s="4" t="s">
        <v>254</v>
      </c>
      <c r="F106" s="7" t="str">
        <f>IF(IF(C106&lt;='Hoone üldandmed'!$B$3*1,TRUE,FALSE),C106,"")</f>
        <v/>
      </c>
      <c r="G106" s="7" t="b">
        <f>IF(C106&lt;='Hoone üldandmed'!$B$3*1,TRUE,FALSE)</f>
        <v>0</v>
      </c>
      <c r="H106" s="4"/>
      <c r="I106" s="1">
        <f>COUNTIFS($C$1:C106,C106)</f>
        <v>6</v>
      </c>
    </row>
    <row r="107" spans="3:9" x14ac:dyDescent="0.3">
      <c r="C107" s="4">
        <f t="shared" ref="C107:C116" si="7">C97+1</f>
        <v>5</v>
      </c>
      <c r="D107" s="4" t="s">
        <v>257</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258</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259</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261</v>
      </c>
      <c r="E110" s="4" t="s">
        <v>237</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241</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244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247</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250</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253</v>
      </c>
      <c r="E116" s="4" t="s">
        <v>254</v>
      </c>
      <c r="F116" s="7" t="str">
        <f>IF(IF(C116&lt;='Hoone üldandmed'!$B$3*1,TRUE,FALSE),C116,"")</f>
        <v/>
      </c>
      <c r="G116" s="7" t="b">
        <f>IF(C116&lt;='Hoone üldandmed'!$B$3*1,TRUE,FALSE)</f>
        <v>0</v>
      </c>
      <c r="H116" s="4"/>
      <c r="I116" s="1">
        <f>COUNTIFS($C$1:C116,C116)</f>
        <v>6</v>
      </c>
    </row>
    <row r="117" spans="3:9" x14ac:dyDescent="0.3">
      <c r="C117" s="4">
        <f t="shared" ref="C117:C126" si="8">C107+1</f>
        <v>6</v>
      </c>
      <c r="D117" s="4" t="s">
        <v>257</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258</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259</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261</v>
      </c>
      <c r="E120" s="4" t="s">
        <v>237</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241</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244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247</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250</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253</v>
      </c>
      <c r="E126" s="4" t="s">
        <v>254</v>
      </c>
      <c r="F126" s="7" t="str">
        <f>IF(IF(C126&lt;='Hoone üldandmed'!$B$3*1,TRUE,FALSE),C126,"")</f>
        <v/>
      </c>
      <c r="G126" s="7" t="b">
        <f>IF(C126&lt;='Hoone üldandmed'!$B$3*1,TRUE,FALSE)</f>
        <v>0</v>
      </c>
      <c r="H126" s="4"/>
      <c r="I126" s="1">
        <f>COUNTIFS($C$1:C126,C126)</f>
        <v>6</v>
      </c>
    </row>
    <row r="127" spans="3:9" x14ac:dyDescent="0.3">
      <c r="C127" s="4">
        <f t="shared" ref="C127:C136" si="9">C117+1</f>
        <v>7</v>
      </c>
      <c r="D127" s="4" t="s">
        <v>257</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258</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259</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261</v>
      </c>
      <c r="E130" s="4" t="s">
        <v>237</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241</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244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247</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250</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253</v>
      </c>
      <c r="E136" s="4" t="s">
        <v>254</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257</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258</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259</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261</v>
      </c>
      <c r="E140" s="4" t="s">
        <v>237</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241</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244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247</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250</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253</v>
      </c>
      <c r="E146" s="4" t="s">
        <v>254</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257</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258</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259</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261</v>
      </c>
      <c r="E150" s="4" t="s">
        <v>237</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241</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244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247</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250</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253</v>
      </c>
      <c r="E156" s="4" t="s">
        <v>254</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257</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258</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259</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261</v>
      </c>
      <c r="E160" s="4" t="s">
        <v>237</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241</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244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247</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250</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253</v>
      </c>
      <c r="E166" s="4" t="s">
        <v>254</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257</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258</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259</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261</v>
      </c>
      <c r="E170" s="4" t="s">
        <v>237</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241</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244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247</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250</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253</v>
      </c>
      <c r="E176" s="4" t="s">
        <v>254</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257</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258</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259</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261</v>
      </c>
      <c r="E180" s="4" t="s">
        <v>237</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241</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244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247</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250</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253</v>
      </c>
      <c r="E186" s="4" t="s">
        <v>254</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257</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258</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259</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261</v>
      </c>
      <c r="E190" s="4" t="s">
        <v>237</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241</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244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247</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250</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253</v>
      </c>
      <c r="E196" s="4" t="s">
        <v>254</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257</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258</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259</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261</v>
      </c>
      <c r="E200" s="4" t="s">
        <v>237</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241</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244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247</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250</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253</v>
      </c>
      <c r="E206" s="4" t="s">
        <v>254</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257</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258</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259</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261</v>
      </c>
      <c r="E210" s="4" t="s">
        <v>237</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241</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244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247</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250</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253</v>
      </c>
      <c r="E216" s="4" t="s">
        <v>254</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257</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258</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259</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261</v>
      </c>
      <c r="E220" s="4" t="s">
        <v>237</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241</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244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247</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250</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253</v>
      </c>
      <c r="E226" s="4" t="s">
        <v>254</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257</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258</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259</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261</v>
      </c>
      <c r="E230" s="4" t="s">
        <v>237</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241</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244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247</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250</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253</v>
      </c>
      <c r="E236" s="4" t="s">
        <v>254</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257</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258</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259</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261</v>
      </c>
      <c r="E240" s="4" t="s">
        <v>237</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241</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244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247</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250</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253</v>
      </c>
      <c r="E246" s="4" t="s">
        <v>254</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257</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258</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259</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261</v>
      </c>
      <c r="E250" s="4" t="s">
        <v>237</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241</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244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247</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250</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253</v>
      </c>
      <c r="E256" s="4" t="s">
        <v>254</v>
      </c>
      <c r="F256" s="7" t="str">
        <f>IF(IF(C256&lt;='Hoone üldandmed'!$B$3*1,TRUE,FALSE),C256,"")</f>
        <v/>
      </c>
      <c r="G256" s="7" t="b">
        <f>IF(C256&lt;='Hoone üldandmed'!$B$3*1,TRUE,FALSE)</f>
        <v>0</v>
      </c>
      <c r="H256" s="4"/>
      <c r="I256" s="1">
        <f>COUNTIFS($C$1:C256,C256)</f>
        <v>6</v>
      </c>
    </row>
    <row r="257" spans="3:9" x14ac:dyDescent="0.3">
      <c r="C257" s="4">
        <f>C247+1</f>
        <v>20</v>
      </c>
      <c r="D257" s="4" t="s">
        <v>257</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258</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259</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261</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5546875" style="1" customWidth="1"/>
    <col min="2" max="2" width="23.88671875" style="1" bestFit="1" customWidth="1"/>
  </cols>
  <sheetData>
    <row r="1" spans="1:2" x14ac:dyDescent="0.3">
      <c r="A1" s="2" t="s">
        <v>121</v>
      </c>
      <c r="B1" s="2" t="s">
        <v>48</v>
      </c>
    </row>
    <row r="2" spans="1:2" x14ac:dyDescent="0.3">
      <c r="A2" s="4" t="s">
        <v>125</v>
      </c>
      <c r="B2" s="4" t="s">
        <v>123</v>
      </c>
    </row>
    <row r="3" spans="1:2" x14ac:dyDescent="0.3">
      <c r="A3" s="4" t="s">
        <v>125</v>
      </c>
      <c r="B3" s="4" t="s">
        <v>126</v>
      </c>
    </row>
    <row r="4" spans="1:2" x14ac:dyDescent="0.3">
      <c r="A4" s="4" t="s">
        <v>125</v>
      </c>
      <c r="B4" s="4" t="s">
        <v>127</v>
      </c>
    </row>
    <row r="5" spans="1:2" x14ac:dyDescent="0.3">
      <c r="A5" s="4" t="s">
        <v>67</v>
      </c>
      <c r="B5" s="4" t="s">
        <v>128</v>
      </c>
    </row>
    <row r="6" spans="1:2" x14ac:dyDescent="0.3">
      <c r="A6" s="4" t="s">
        <v>67</v>
      </c>
      <c r="B6" s="4" t="s">
        <v>129</v>
      </c>
    </row>
    <row r="7" spans="1:2" x14ac:dyDescent="0.3">
      <c r="A7" s="4" t="s">
        <v>67</v>
      </c>
      <c r="B7" s="4" t="s">
        <v>130</v>
      </c>
    </row>
    <row r="8" spans="1:2" x14ac:dyDescent="0.3">
      <c r="A8" s="4" t="s">
        <v>67</v>
      </c>
      <c r="B8" s="4" t="s">
        <v>68</v>
      </c>
    </row>
    <row r="9" spans="1:2" x14ac:dyDescent="0.3">
      <c r="A9" s="4" t="s">
        <v>67</v>
      </c>
      <c r="B9" s="4" t="s">
        <v>131</v>
      </c>
    </row>
    <row r="10" spans="1:2" x14ac:dyDescent="0.3">
      <c r="A10" s="4" t="s">
        <v>67</v>
      </c>
      <c r="B10" s="4" t="s">
        <v>132</v>
      </c>
    </row>
    <row r="11" spans="1:2" x14ac:dyDescent="0.3">
      <c r="A11" s="4" t="s">
        <v>67</v>
      </c>
      <c r="B11" s="4" t="s">
        <v>76</v>
      </c>
    </row>
    <row r="12" spans="1:2" x14ac:dyDescent="0.3">
      <c r="A12" s="4" t="s">
        <v>67</v>
      </c>
      <c r="B12" s="4" t="s">
        <v>133</v>
      </c>
    </row>
    <row r="13" spans="1:2" x14ac:dyDescent="0.3">
      <c r="A13" s="4" t="s">
        <v>67</v>
      </c>
      <c r="B13" s="4" t="s">
        <v>134</v>
      </c>
    </row>
    <row r="14" spans="1:2" x14ac:dyDescent="0.3">
      <c r="A14" s="4" t="s">
        <v>67</v>
      </c>
      <c r="B14" s="4" t="s">
        <v>135</v>
      </c>
    </row>
    <row r="15" spans="1:2" x14ac:dyDescent="0.3">
      <c r="A15" s="4" t="s">
        <v>67</v>
      </c>
      <c r="B15" s="4" t="s">
        <v>136</v>
      </c>
    </row>
    <row r="16" spans="1:2" x14ac:dyDescent="0.3">
      <c r="A16" s="4" t="s">
        <v>67</v>
      </c>
      <c r="B16" s="4" t="s">
        <v>137</v>
      </c>
    </row>
    <row r="17" spans="1:2" x14ac:dyDescent="0.3">
      <c r="A17" s="4" t="s">
        <v>67</v>
      </c>
      <c r="B17" s="4" t="s">
        <v>138</v>
      </c>
    </row>
    <row r="18" spans="1:2" x14ac:dyDescent="0.3">
      <c r="A18" s="4" t="s">
        <v>67</v>
      </c>
      <c r="B18" s="4" t="s">
        <v>139</v>
      </c>
    </row>
    <row r="19" spans="1:2" x14ac:dyDescent="0.3">
      <c r="A19" s="4" t="s">
        <v>67</v>
      </c>
      <c r="B19" s="4" t="s">
        <v>79</v>
      </c>
    </row>
    <row r="20" spans="1:2" x14ac:dyDescent="0.3">
      <c r="A20" s="4" t="s">
        <v>67</v>
      </c>
      <c r="B20" s="4" t="s">
        <v>140</v>
      </c>
    </row>
    <row r="21" spans="1:2" x14ac:dyDescent="0.3">
      <c r="A21" s="4" t="s">
        <v>67</v>
      </c>
      <c r="B21" s="4" t="s">
        <v>141</v>
      </c>
    </row>
    <row r="22" spans="1:2" x14ac:dyDescent="0.3">
      <c r="A22" s="4" t="s">
        <v>67</v>
      </c>
      <c r="B22" s="4" t="s">
        <v>142</v>
      </c>
    </row>
    <row r="23" spans="1:2" x14ac:dyDescent="0.3">
      <c r="A23" s="4" t="s">
        <v>67</v>
      </c>
      <c r="B23" s="4" t="s">
        <v>73</v>
      </c>
    </row>
    <row r="24" spans="1:2" x14ac:dyDescent="0.3">
      <c r="A24" s="4" t="s">
        <v>67</v>
      </c>
      <c r="B24" s="4" t="s">
        <v>143</v>
      </c>
    </row>
    <row r="25" spans="1:2" x14ac:dyDescent="0.3">
      <c r="A25" s="4" t="s">
        <v>85</v>
      </c>
      <c r="B25" s="4" t="s">
        <v>144</v>
      </c>
    </row>
    <row r="26" spans="1:2" x14ac:dyDescent="0.3">
      <c r="A26" s="4" t="s">
        <v>85</v>
      </c>
      <c r="B26" s="4" t="s">
        <v>145</v>
      </c>
    </row>
    <row r="27" spans="1:2" x14ac:dyDescent="0.3">
      <c r="A27" s="4" t="s">
        <v>85</v>
      </c>
      <c r="B27" s="4" t="s">
        <v>86</v>
      </c>
    </row>
    <row r="28" spans="1:2" x14ac:dyDescent="0.3">
      <c r="A28" s="4" t="s">
        <v>57</v>
      </c>
      <c r="B28" s="4" t="s">
        <v>146</v>
      </c>
    </row>
    <row r="29" spans="1:2" x14ac:dyDescent="0.3">
      <c r="A29" s="4" t="s">
        <v>57</v>
      </c>
      <c r="B29" s="4" t="s">
        <v>103</v>
      </c>
    </row>
    <row r="30" spans="1:2" x14ac:dyDescent="0.3">
      <c r="A30" s="4" t="s">
        <v>57</v>
      </c>
      <c r="B30" s="4" t="s">
        <v>114</v>
      </c>
    </row>
    <row r="31" spans="1:2" x14ac:dyDescent="0.3">
      <c r="A31" s="4" t="s">
        <v>57</v>
      </c>
      <c r="B31" s="4" t="s">
        <v>147</v>
      </c>
    </row>
    <row r="32" spans="1:2" x14ac:dyDescent="0.3">
      <c r="A32" s="4" t="s">
        <v>57</v>
      </c>
      <c r="B32" s="4" t="s">
        <v>149</v>
      </c>
    </row>
    <row r="33" spans="1:2" x14ac:dyDescent="0.3">
      <c r="A33" s="4" t="s">
        <v>57</v>
      </c>
      <c r="B33" s="4" t="s">
        <v>151</v>
      </c>
    </row>
    <row r="34" spans="1:2" x14ac:dyDescent="0.3">
      <c r="A34" s="4" t="s">
        <v>57</v>
      </c>
      <c r="B34" s="4" t="s">
        <v>153</v>
      </c>
    </row>
    <row r="35" spans="1:2" x14ac:dyDescent="0.3">
      <c r="A35" s="4" t="s">
        <v>57</v>
      </c>
      <c r="B35" s="4" t="s">
        <v>63</v>
      </c>
    </row>
    <row r="36" spans="1:2" x14ac:dyDescent="0.3">
      <c r="A36" s="4" t="s">
        <v>57</v>
      </c>
      <c r="B36" s="4" t="s">
        <v>154</v>
      </c>
    </row>
    <row r="37" spans="1:2" x14ac:dyDescent="0.3">
      <c r="A37" s="4" t="s">
        <v>57</v>
      </c>
      <c r="B37" s="4" t="s">
        <v>163</v>
      </c>
    </row>
    <row r="38" spans="1:2" x14ac:dyDescent="0.3">
      <c r="A38" s="4" t="s">
        <v>57</v>
      </c>
      <c r="B38" s="4" t="s">
        <v>164</v>
      </c>
    </row>
    <row r="39" spans="1:2" x14ac:dyDescent="0.3">
      <c r="A39" s="4" t="s">
        <v>57</v>
      </c>
      <c r="B39" s="4" t="s">
        <v>166</v>
      </c>
    </row>
    <row r="40" spans="1:2" x14ac:dyDescent="0.3">
      <c r="A40" s="4" t="s">
        <v>57</v>
      </c>
      <c r="B40" s="4" t="s">
        <v>58</v>
      </c>
    </row>
    <row r="41" spans="1:2" x14ac:dyDescent="0.3">
      <c r="A41" s="4" t="s">
        <v>57</v>
      </c>
      <c r="B41" s="4" t="s">
        <v>169</v>
      </c>
    </row>
    <row r="42" spans="1:2" x14ac:dyDescent="0.3">
      <c r="A42" s="4" t="s">
        <v>57</v>
      </c>
      <c r="B42" s="4" t="s">
        <v>170</v>
      </c>
    </row>
    <row r="43" spans="1:2" x14ac:dyDescent="0.3">
      <c r="A43" s="4" t="s">
        <v>57</v>
      </c>
      <c r="B43" s="5" t="s">
        <v>172</v>
      </c>
    </row>
    <row r="44" spans="1:2" x14ac:dyDescent="0.3">
      <c r="A44" s="4" t="s">
        <v>57</v>
      </c>
      <c r="B44" s="4" t="s">
        <v>97</v>
      </c>
    </row>
    <row r="45" spans="1:2" x14ac:dyDescent="0.3">
      <c r="A45" s="4" t="s">
        <v>57</v>
      </c>
      <c r="B45" s="4" t="s">
        <v>174</v>
      </c>
    </row>
    <row r="46" spans="1:2" x14ac:dyDescent="0.3">
      <c r="A46" s="4" t="s">
        <v>57</v>
      </c>
      <c r="B46" s="4" t="s">
        <v>177</v>
      </c>
    </row>
    <row r="47" spans="1:2" x14ac:dyDescent="0.3">
      <c r="A47" s="4" t="s">
        <v>57</v>
      </c>
      <c r="B47" s="4" t="s">
        <v>178</v>
      </c>
    </row>
    <row r="48" spans="1:2" x14ac:dyDescent="0.3">
      <c r="A48" s="4" t="s">
        <v>57</v>
      </c>
      <c r="B48" s="4" t="s">
        <v>179</v>
      </c>
    </row>
    <row r="49" spans="1:2" x14ac:dyDescent="0.3">
      <c r="A49" s="4" t="s">
        <v>57</v>
      </c>
      <c r="B49" s="4" t="s">
        <v>181</v>
      </c>
    </row>
    <row r="50" spans="1:2" x14ac:dyDescent="0.3">
      <c r="A50" s="4" t="s">
        <v>57</v>
      </c>
      <c r="B50" s="4" t="s">
        <v>182</v>
      </c>
    </row>
    <row r="51" spans="1:2" x14ac:dyDescent="0.3">
      <c r="A51" s="4" t="s">
        <v>57</v>
      </c>
      <c r="B51" s="4" t="s">
        <v>99</v>
      </c>
    </row>
    <row r="52" spans="1:2" x14ac:dyDescent="0.3">
      <c r="A52" s="4" t="s">
        <v>57</v>
      </c>
      <c r="B52" s="4" t="s">
        <v>89</v>
      </c>
    </row>
    <row r="53" spans="1:2" x14ac:dyDescent="0.3">
      <c r="A53" s="4" t="s">
        <v>57</v>
      </c>
      <c r="B53" s="5" t="s">
        <v>183</v>
      </c>
    </row>
    <row r="54" spans="1:2" x14ac:dyDescent="0.3">
      <c r="A54" s="4" t="s">
        <v>57</v>
      </c>
      <c r="B54" s="4" t="s">
        <v>185</v>
      </c>
    </row>
    <row r="55" spans="1:2" x14ac:dyDescent="0.3">
      <c r="A55" s="4" t="s">
        <v>57</v>
      </c>
      <c r="B55" s="5" t="s">
        <v>187</v>
      </c>
    </row>
    <row r="56" spans="1:2" x14ac:dyDescent="0.3">
      <c r="A56" s="4" t="s">
        <v>57</v>
      </c>
      <c r="B56" s="4" t="s">
        <v>189</v>
      </c>
    </row>
    <row r="57" spans="1:2" x14ac:dyDescent="0.3">
      <c r="A57" s="4" t="s">
        <v>57</v>
      </c>
      <c r="B57" s="4" t="s">
        <v>190</v>
      </c>
    </row>
    <row r="58" spans="1:2" x14ac:dyDescent="0.3">
      <c r="A58" s="4" t="s">
        <v>57</v>
      </c>
      <c r="B58" s="4" t="s">
        <v>192</v>
      </c>
    </row>
    <row r="59" spans="1:2" x14ac:dyDescent="0.3">
      <c r="A59" s="4" t="s">
        <v>57</v>
      </c>
      <c r="B59" s="4" t="s">
        <v>193</v>
      </c>
    </row>
    <row r="60" spans="1:2" x14ac:dyDescent="0.3">
      <c r="A60" s="4" t="s">
        <v>57</v>
      </c>
      <c r="B60" s="4" t="s">
        <v>194</v>
      </c>
    </row>
    <row r="61" spans="1:2" x14ac:dyDescent="0.3">
      <c r="A61" s="4" t="s">
        <v>57</v>
      </c>
      <c r="B61" s="4" t="s">
        <v>196</v>
      </c>
    </row>
    <row r="62" spans="1:2" x14ac:dyDescent="0.3">
      <c r="A62" s="4" t="s">
        <v>57</v>
      </c>
      <c r="B62" s="4" t="s">
        <v>198</v>
      </c>
    </row>
    <row r="63" spans="1:2" x14ac:dyDescent="0.3">
      <c r="A63" s="4" t="s">
        <v>57</v>
      </c>
      <c r="B63" s="4" t="s">
        <v>200</v>
      </c>
    </row>
    <row r="64" spans="1:2" x14ac:dyDescent="0.3">
      <c r="A64" s="4" t="s">
        <v>57</v>
      </c>
      <c r="B64" s="4" t="s">
        <v>201</v>
      </c>
    </row>
    <row r="65" spans="1:2" x14ac:dyDescent="0.3">
      <c r="A65" s="4" t="s">
        <v>57</v>
      </c>
      <c r="B65" s="4" t="s">
        <v>202</v>
      </c>
    </row>
    <row r="66" spans="1:2" x14ac:dyDescent="0.3">
      <c r="A66" s="4" t="s">
        <v>57</v>
      </c>
      <c r="B66" s="4" t="s">
        <v>204</v>
      </c>
    </row>
    <row r="67" spans="1:2" x14ac:dyDescent="0.3">
      <c r="A67" s="4" t="s">
        <v>57</v>
      </c>
      <c r="B67" s="4" t="s">
        <v>206</v>
      </c>
    </row>
    <row r="68" spans="1:2" x14ac:dyDescent="0.3">
      <c r="A68" s="4" t="s">
        <v>57</v>
      </c>
      <c r="B68" s="4" t="s">
        <v>107</v>
      </c>
    </row>
    <row r="69" spans="1:2" x14ac:dyDescent="0.3">
      <c r="A69" s="4" t="s">
        <v>57</v>
      </c>
      <c r="B69" s="4" t="s">
        <v>82</v>
      </c>
    </row>
    <row r="70" spans="1:2" x14ac:dyDescent="0.3">
      <c r="A70" s="4" t="s">
        <v>57</v>
      </c>
      <c r="B70" s="4" t="s">
        <v>209</v>
      </c>
    </row>
    <row r="71" spans="1:2" x14ac:dyDescent="0.3">
      <c r="A71" s="4" t="s">
        <v>57</v>
      </c>
      <c r="B71" s="4" t="s">
        <v>210</v>
      </c>
    </row>
    <row r="72" spans="1:2" x14ac:dyDescent="0.3">
      <c r="A72" s="4" t="s">
        <v>57</v>
      </c>
      <c r="B72" s="4" t="s">
        <v>212</v>
      </c>
    </row>
    <row r="73" spans="1:2" x14ac:dyDescent="0.3">
      <c r="A73" s="4" t="s">
        <v>57</v>
      </c>
      <c r="B73" s="4" t="s">
        <v>213</v>
      </c>
    </row>
    <row r="74" spans="1:2" x14ac:dyDescent="0.3">
      <c r="A74" s="4" t="s">
        <v>57</v>
      </c>
      <c r="B74" s="4" t="s">
        <v>101</v>
      </c>
    </row>
    <row r="75" spans="1:2" x14ac:dyDescent="0.3">
      <c r="A75" s="4" t="s">
        <v>57</v>
      </c>
      <c r="B75" s="4" t="s">
        <v>215</v>
      </c>
    </row>
    <row r="76" spans="1:2" x14ac:dyDescent="0.3">
      <c r="A76" s="4" t="s">
        <v>57</v>
      </c>
      <c r="B76" s="4" t="s">
        <v>217</v>
      </c>
    </row>
    <row r="77" spans="1:2" x14ac:dyDescent="0.3">
      <c r="A77" s="4" t="s">
        <v>57</v>
      </c>
      <c r="B77" s="4" t="s">
        <v>116</v>
      </c>
    </row>
    <row r="78" spans="1:2" x14ac:dyDescent="0.3">
      <c r="A78" s="4" t="s">
        <v>57</v>
      </c>
      <c r="B78" s="4" t="s">
        <v>218</v>
      </c>
    </row>
    <row r="79" spans="1:2" x14ac:dyDescent="0.3">
      <c r="A79" s="4" t="s">
        <v>57</v>
      </c>
      <c r="B79" s="4" t="s">
        <v>220</v>
      </c>
    </row>
    <row r="80" spans="1:2" x14ac:dyDescent="0.3">
      <c r="A80" s="4" t="s">
        <v>57</v>
      </c>
      <c r="B80" s="4" t="s">
        <v>221</v>
      </c>
    </row>
    <row r="81" spans="1:2" x14ac:dyDescent="0.3">
      <c r="A81" s="4" t="s">
        <v>57</v>
      </c>
      <c r="B81" s="4" t="s">
        <v>223</v>
      </c>
    </row>
    <row r="82" spans="1:2" x14ac:dyDescent="0.3">
      <c r="A82" s="4" t="s">
        <v>57</v>
      </c>
      <c r="B82" s="4" t="s">
        <v>225</v>
      </c>
    </row>
    <row r="83" spans="1:2" x14ac:dyDescent="0.3">
      <c r="A83" s="4" t="s">
        <v>57</v>
      </c>
      <c r="B83" s="4" t="s">
        <v>226</v>
      </c>
    </row>
    <row r="84" spans="1:2" x14ac:dyDescent="0.3">
      <c r="A84" s="4" t="s">
        <v>57</v>
      </c>
      <c r="B84" s="4" t="s">
        <v>228</v>
      </c>
    </row>
    <row r="85" spans="1:2" x14ac:dyDescent="0.3">
      <c r="A85" s="4" t="s">
        <v>57</v>
      </c>
      <c r="B85" s="4" t="s">
        <v>229</v>
      </c>
    </row>
    <row r="86" spans="1:2" x14ac:dyDescent="0.3">
      <c r="A86" s="4" t="s">
        <v>57</v>
      </c>
      <c r="B86" s="4" t="s">
        <v>105</v>
      </c>
    </row>
    <row r="87" spans="1:2" x14ac:dyDescent="0.3">
      <c r="A87" s="4" t="s">
        <v>57</v>
      </c>
      <c r="B87" s="4" t="s">
        <v>230</v>
      </c>
    </row>
    <row r="88" spans="1:2" x14ac:dyDescent="0.3">
      <c r="A88" s="4" t="s">
        <v>57</v>
      </c>
      <c r="B88" s="4" t="s">
        <v>232</v>
      </c>
    </row>
    <row r="89" spans="1:2" x14ac:dyDescent="0.3">
      <c r="A89" s="4" t="s">
        <v>57</v>
      </c>
      <c r="B89" s="4" t="s">
        <v>233</v>
      </c>
    </row>
    <row r="90" spans="1:2" x14ac:dyDescent="0.3">
      <c r="A90" s="4" t="s">
        <v>57</v>
      </c>
      <c r="B90" s="4" t="s">
        <v>235</v>
      </c>
    </row>
    <row r="91" spans="1:2" x14ac:dyDescent="0.3">
      <c r="A91" s="4" t="s">
        <v>57</v>
      </c>
      <c r="B91" s="4" t="s">
        <v>92</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5F25KTUSNP4X-205032580-168889</_dlc_DocId>
    <_dlc_DocIdUrl xmlns="d65e48b5-f38d-431e-9b4f-47403bf4583f">
      <Url>https://rkas.sharepoint.com/Kliendisuhted/_layouts/15/DocIdRedir.aspx?ID=5F25KTUSNP4X-205032580-168889</Url>
      <Description>5F25KTUSNP4X-205032580-168889</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purl.org/dc/elements/1.1/"/>
    <ds:schemaRef ds:uri="http://www.w3.org/XML/1998/namespace"/>
    <ds:schemaRef ds:uri="f9d2dacb-1dd4-4df2-a266-1cf5510aa1a7"/>
    <ds:schemaRef ds:uri="6c9df9ba-040f-46ec-93e7-7ebbea2b3f34"/>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d65e48b5-f38d-431e-9b4f-47403bf4583f"/>
    <ds:schemaRef ds:uri="http://purl.org/dc/terms/"/>
    <ds:schemaRef ds:uri="a4634551-c501-4e5e-ac96-dde1e0c9b252"/>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E3583BCC-56A5-4AB4-94BC-B36606B6B4C5}"/>
</file>

<file path=customXml/itemProps4.xml><?xml version="1.0" encoding="utf-8"?>
<ds:datastoreItem xmlns:ds="http://schemas.openxmlformats.org/officeDocument/2006/customXml" ds:itemID="{EA909E29-6402-4176-87EE-75F3ADBB5B8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Juhend haldurile</vt:lpstr>
      <vt:lpstr>Üüripinna jagamise põhimõtted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Liina Roos</cp:lastModifiedBy>
  <cp:revision/>
  <dcterms:created xsi:type="dcterms:W3CDTF">2014-12-29T14:35:11Z</dcterms:created>
  <dcterms:modified xsi:type="dcterms:W3CDTF">2025-08-06T11:29:14Z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42e00000-e496-44b1-bade-a23500164cb7</vt:lpwstr>
  </property>
</Properties>
</file>